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45" yWindow="-150" windowWidth="8220" windowHeight="3465" tabRatio="759" firstSheet="3" activeTab="3"/>
  </bookViews>
  <sheets>
    <sheet name="مستورد" sheetId="3" r:id="rId1"/>
    <sheet name="مستورد 2" sheetId="664" r:id="rId2"/>
    <sheet name="سلسلة زمنية-كهرباء" sheetId="41237" r:id="rId3"/>
    <sheet name="كهرباء 3" sheetId="41227" r:id="rId4"/>
    <sheet name="كهرباء 1" sheetId="41219" r:id="rId5"/>
    <sheet name="كهرباء 2" sheetId="41220" r:id="rId6"/>
    <sheet name="سولار التوليد" sheetId="41221" r:id="rId7"/>
    <sheet name="أسعار فلسطين" sheetId="41232" r:id="rId8"/>
    <sheet name="أسعار الضفة" sheetId="768" r:id="rId9"/>
    <sheet name="أسعار غزة" sheetId="41226" r:id="rId10"/>
    <sheet name="أسعار القدس" sheetId="41225" r:id="rId11"/>
    <sheet name="الميزان بالوحدات الفيزيائية" sheetId="41235" r:id="rId12"/>
    <sheet name="الميزان بالتيراجول" sheetId="41236" r:id="rId13"/>
    <sheet name="مؤشرات الكفاءة" sheetId="41233" r:id="rId14"/>
  </sheets>
  <definedNames>
    <definedName name="_xlnm.Print_Area" localSheetId="8">'أسعار الضفة'!$A$1:$G$22</definedName>
    <definedName name="_xlnm.Print_Area" localSheetId="10">'أسعار القدس'!$A$1:$G$22</definedName>
    <definedName name="_xlnm.Print_Area" localSheetId="9">'أسعار غزة'!$A$1:$G$21</definedName>
    <definedName name="_xlnm.Print_Area" localSheetId="7">'أسعار فلسطين'!$A$1:$G$22</definedName>
    <definedName name="_xlnm.Print_Area" localSheetId="12">'الميزان بالتيراجول'!$A$1:$O$35</definedName>
    <definedName name="_xlnm.Print_Area" localSheetId="11">'الميزان بالوحدات الفيزيائية'!$A$1:$M$35</definedName>
    <definedName name="_xlnm.Print_Area" localSheetId="2">'سلسلة زمنية-كهرباء'!$A$1:$F$17</definedName>
    <definedName name="_xlnm.Print_Area" localSheetId="6">'سولار التوليد'!$A$1:$D$23</definedName>
    <definedName name="_xlnm.Print_Area" localSheetId="4">'كهرباء 1'!$A$1:$E$21</definedName>
    <definedName name="_xlnm.Print_Area" localSheetId="5">'كهرباء 2'!$A$1:$G$22</definedName>
    <definedName name="_xlnm.Print_Area" localSheetId="3">'كهرباء 3'!$A$1:$H$22</definedName>
    <definedName name="_xlnm.Print_Area" localSheetId="0">مستورد!$A$1:$J$24</definedName>
    <definedName name="_xlnm.Print_Area" localSheetId="1">'مستورد 2'!$A$1:$J$15</definedName>
    <definedName name="_xlnm.Print_Area" localSheetId="13">'مؤشرات الكفاءة'!$A$1:$G$17</definedName>
  </definedNames>
  <calcPr calcId="145621" fullPrecision="0"/>
</workbook>
</file>

<file path=xl/calcChain.xml><?xml version="1.0" encoding="utf-8"?>
<calcChain xmlns="http://schemas.openxmlformats.org/spreadsheetml/2006/main">
  <c r="E23" i="41236" l="1"/>
  <c r="E10" i="41236"/>
  <c r="E9" i="41236"/>
  <c r="E8" i="41236"/>
  <c r="I20" i="41220" l="1"/>
  <c r="I25" i="41236" l="1"/>
  <c r="F8" i="41236"/>
  <c r="K16" i="41236"/>
  <c r="L23" i="41235" l="1"/>
  <c r="B9" i="41227" l="1"/>
  <c r="E9" i="41227" s="1"/>
  <c r="B8" i="3" s="1"/>
  <c r="B10" i="41227"/>
  <c r="E10" i="41227" s="1"/>
  <c r="B9" i="3" s="1"/>
  <c r="B11" i="41227"/>
  <c r="E11" i="41227" s="1"/>
  <c r="B10" i="3" s="1"/>
  <c r="B12" i="41227"/>
  <c r="E12" i="41227" s="1"/>
  <c r="B11" i="3" s="1"/>
  <c r="B13" i="41227"/>
  <c r="E13" i="41227" s="1"/>
  <c r="B12" i="3" s="1"/>
  <c r="B14" i="41227"/>
  <c r="E14" i="41227" s="1"/>
  <c r="B13" i="3" s="1"/>
  <c r="B15" i="41227"/>
  <c r="E15" i="41227" s="1"/>
  <c r="B14" i="3" s="1"/>
  <c r="B16" i="41227"/>
  <c r="E16" i="41227" s="1"/>
  <c r="B15" i="3" s="1"/>
  <c r="B17" i="41227"/>
  <c r="E17" i="41227" s="1"/>
  <c r="B16" i="3" s="1"/>
  <c r="B18" i="41227"/>
  <c r="E18" i="41227" s="1"/>
  <c r="B17" i="3" s="1"/>
  <c r="B19" i="41227"/>
  <c r="E19" i="41227" s="1"/>
  <c r="B18" i="3" s="1"/>
  <c r="B8" i="41227"/>
  <c r="K23" i="41235"/>
  <c r="G24" i="41235" l="1"/>
  <c r="I24" i="41236" s="1"/>
  <c r="K24" i="41235"/>
  <c r="J24" i="41235"/>
  <c r="D23" i="41235"/>
  <c r="C25" i="41235"/>
  <c r="E25" i="41236" s="1"/>
  <c r="C19" i="41235" l="1"/>
  <c r="E19" i="41236" s="1"/>
  <c r="I19" i="41235"/>
  <c r="K19" i="41235"/>
  <c r="L24" i="41235" l="1"/>
  <c r="L8" i="41235" l="1"/>
  <c r="B24" i="41236"/>
  <c r="E19" i="41232"/>
  <c r="B20" i="41220"/>
  <c r="N8" i="41236" l="1"/>
  <c r="B25" i="41236" s="1"/>
  <c r="D20" i="41237"/>
  <c r="H7" i="664"/>
  <c r="E8" i="41237"/>
  <c r="E9" i="41237"/>
  <c r="E10" i="41237"/>
  <c r="E11" i="41237"/>
  <c r="E12" i="41237"/>
  <c r="E13" i="41237"/>
  <c r="E14" i="41237"/>
  <c r="E7" i="41237"/>
  <c r="H26" i="41236"/>
  <c r="C26" i="41236" s="1"/>
  <c r="N25" i="41236"/>
  <c r="L25" i="41236"/>
  <c r="K25" i="41236"/>
  <c r="J25" i="41236"/>
  <c r="C25" i="41236" l="1"/>
  <c r="M24" i="41236"/>
  <c r="L24" i="41236"/>
  <c r="L22" i="41236" s="1"/>
  <c r="K24" i="41236"/>
  <c r="N23" i="41236"/>
  <c r="M23" i="41236"/>
  <c r="K23" i="41236"/>
  <c r="I23" i="41236"/>
  <c r="M21" i="41236"/>
  <c r="L21" i="41236"/>
  <c r="I21" i="41236"/>
  <c r="N20" i="41236"/>
  <c r="K20" i="41236"/>
  <c r="J20" i="41236"/>
  <c r="H20" i="41236"/>
  <c r="G20" i="41236"/>
  <c r="F20" i="41236"/>
  <c r="D20" i="41236"/>
  <c r="N19" i="41236"/>
  <c r="M19" i="41236"/>
  <c r="L19" i="41236"/>
  <c r="K19" i="41236"/>
  <c r="J19" i="41236"/>
  <c r="I19" i="41236"/>
  <c r="F19" i="41236"/>
  <c r="E22" i="41236" l="1"/>
  <c r="E18" i="41236" s="1"/>
  <c r="B19" i="41236"/>
  <c r="K22" i="41236"/>
  <c r="K18" i="41236" s="1"/>
  <c r="C24" i="41236"/>
  <c r="C19" i="41236"/>
  <c r="C21" i="41236"/>
  <c r="I22" i="41236"/>
  <c r="J22" i="41236"/>
  <c r="J18" i="41236" s="1"/>
  <c r="M20" i="41236"/>
  <c r="L20" i="41236" s="1"/>
  <c r="L18" i="41236" s="1"/>
  <c r="I20" i="41236"/>
  <c r="G17" i="41236"/>
  <c r="E17" i="41236" l="1"/>
  <c r="I18" i="41236"/>
  <c r="C20" i="41236"/>
  <c r="M16" i="41236"/>
  <c r="L16" i="41236"/>
  <c r="J16" i="41236"/>
  <c r="N15" i="41236"/>
  <c r="M15" i="41236"/>
  <c r="L15" i="41236"/>
  <c r="L14" i="41236" s="1"/>
  <c r="C15" i="41236" l="1"/>
  <c r="F12" i="41236"/>
  <c r="C11" i="41236"/>
  <c r="B11" i="41236" s="1"/>
  <c r="B10" i="41236"/>
  <c r="H9" i="41236"/>
  <c r="B9" i="41236"/>
  <c r="D8" i="41236"/>
  <c r="F23" i="41236"/>
  <c r="B23" i="41236" s="1"/>
  <c r="B23" i="41235"/>
  <c r="D23" i="41236" s="1"/>
  <c r="L22" i="41235"/>
  <c r="L18" i="41235" s="1"/>
  <c r="K22" i="41235"/>
  <c r="J22" i="41235"/>
  <c r="I22" i="41235"/>
  <c r="H22" i="41235"/>
  <c r="G22" i="41235"/>
  <c r="F22" i="41235"/>
  <c r="E22" i="41235"/>
  <c r="C22" i="41235"/>
  <c r="K20" i="41235"/>
  <c r="J20" i="41235"/>
  <c r="I20" i="41235"/>
  <c r="H20" i="41235"/>
  <c r="G20" i="41235"/>
  <c r="E18" i="41235"/>
  <c r="L14" i="41235"/>
  <c r="K14" i="41235"/>
  <c r="J14" i="41235"/>
  <c r="F12" i="41235"/>
  <c r="D12" i="41235"/>
  <c r="C12" i="41235"/>
  <c r="B12" i="41235"/>
  <c r="B8" i="41236" l="1"/>
  <c r="B12" i="41236" s="1"/>
  <c r="B22" i="41235"/>
  <c r="D22" i="41236"/>
  <c r="K18" i="41235"/>
  <c r="J18" i="41235" s="1"/>
  <c r="I18" i="41235" s="1"/>
  <c r="H18" i="41235" s="1"/>
  <c r="G18" i="41235"/>
  <c r="F18" i="41235" s="1"/>
  <c r="L17" i="41235"/>
  <c r="C23" i="41236"/>
  <c r="C22" i="41236" s="1"/>
  <c r="C18" i="41236" s="1"/>
  <c r="F22" i="41236"/>
  <c r="F18" i="41236" s="1"/>
  <c r="F17" i="41236" s="1"/>
  <c r="F13" i="41236" s="1"/>
  <c r="D22" i="41235"/>
  <c r="D18" i="41235" s="1"/>
  <c r="C18" i="41235" s="1"/>
  <c r="C8" i="41236"/>
  <c r="C10" i="41236"/>
  <c r="H12" i="41236"/>
  <c r="E12" i="41236"/>
  <c r="E13" i="41236" s="1"/>
  <c r="N22" i="41236"/>
  <c r="N14" i="41236"/>
  <c r="M14" i="41236" s="1"/>
  <c r="C14" i="41236" s="1"/>
  <c r="F19" i="41225"/>
  <c r="E19" i="41225"/>
  <c r="D19" i="41225"/>
  <c r="C19" i="41225"/>
  <c r="B19" i="41225"/>
  <c r="F19" i="41226"/>
  <c r="E19" i="41226"/>
  <c r="D19" i="41226"/>
  <c r="C19" i="41226"/>
  <c r="B19" i="41226"/>
  <c r="E27" i="768"/>
  <c r="D27" i="768"/>
  <c r="C27" i="768"/>
  <c r="B27" i="768"/>
  <c r="A27" i="768"/>
  <c r="F19" i="768"/>
  <c r="E19" i="768"/>
  <c r="D19" i="768"/>
  <c r="C19" i="768"/>
  <c r="B19" i="768"/>
  <c r="E27" i="41232"/>
  <c r="D27" i="41232"/>
  <c r="C27" i="41232"/>
  <c r="B27" i="41232"/>
  <c r="A27" i="41232"/>
  <c r="F19" i="41232"/>
  <c r="D19" i="41232"/>
  <c r="C19" i="41232"/>
  <c r="B19" i="41232"/>
  <c r="C17" i="41236" l="1"/>
  <c r="D18" i="41236"/>
  <c r="B18" i="41236" s="1"/>
  <c r="B22" i="41236"/>
  <c r="B18" i="41235"/>
  <c r="K17" i="41235"/>
  <c r="J17" i="41235" s="1"/>
  <c r="I17" i="41235" s="1"/>
  <c r="H17" i="41235" s="1"/>
  <c r="G17" i="41235"/>
  <c r="F17" i="41235" s="1"/>
  <c r="D17" i="41235"/>
  <c r="M22" i="41236"/>
  <c r="M18" i="41236" s="1"/>
  <c r="N18" i="41236"/>
  <c r="D12" i="41236"/>
  <c r="G16" i="41227"/>
  <c r="G12" i="41227"/>
  <c r="G11" i="41227"/>
  <c r="D20" i="41227"/>
  <c r="E20" i="41220"/>
  <c r="C15" i="41237" s="1"/>
  <c r="C20" i="41220"/>
  <c r="D19" i="41220"/>
  <c r="F19" i="41220" s="1"/>
  <c r="D18" i="41220"/>
  <c r="F18" i="41220" s="1"/>
  <c r="D17" i="41220"/>
  <c r="F17" i="41220" s="1"/>
  <c r="D17" i="41236" l="1"/>
  <c r="B17" i="41236" s="1"/>
  <c r="C17" i="41235"/>
  <c r="D13" i="41235"/>
  <c r="N17" i="41236"/>
  <c r="C20" i="41227"/>
  <c r="B20" i="41227"/>
  <c r="G15" i="41227"/>
  <c r="G13" i="41227"/>
  <c r="G18" i="41227"/>
  <c r="G8" i="41227"/>
  <c r="G14" i="41227"/>
  <c r="G10" i="41227"/>
  <c r="G17" i="41227"/>
  <c r="E8" i="41227"/>
  <c r="B7" i="3" s="1"/>
  <c r="G9" i="41227"/>
  <c r="F20" i="41227"/>
  <c r="M17" i="41236"/>
  <c r="G19" i="41227"/>
  <c r="D16" i="41220"/>
  <c r="F16" i="41220" s="1"/>
  <c r="D15" i="41220"/>
  <c r="F15" i="41220" s="1"/>
  <c r="D14" i="41220"/>
  <c r="F14" i="41220" s="1"/>
  <c r="D13" i="41220"/>
  <c r="F13" i="41220" s="1"/>
  <c r="D12" i="41220"/>
  <c r="F12" i="41220" s="1"/>
  <c r="D11" i="41220"/>
  <c r="F11" i="41220" s="1"/>
  <c r="D10" i="41220"/>
  <c r="F10" i="41220" s="1"/>
  <c r="D9" i="41220"/>
  <c r="F9" i="41220" s="1"/>
  <c r="D8" i="41220"/>
  <c r="F8" i="41220" s="1"/>
  <c r="D13" i="41236" l="1"/>
  <c r="L17" i="41236"/>
  <c r="B17" i="41235"/>
  <c r="C13" i="41235"/>
  <c r="B16" i="41235"/>
  <c r="F20" i="41220"/>
  <c r="D20" i="41220"/>
  <c r="B9" i="664" s="1"/>
  <c r="E20" i="41227"/>
  <c r="G20" i="41227" s="1"/>
  <c r="K17" i="41236"/>
  <c r="J17" i="41236" s="1"/>
  <c r="I17" i="41236" s="1"/>
  <c r="C19" i="41219"/>
  <c r="B19" i="41219"/>
  <c r="D18" i="41219"/>
  <c r="D17" i="41219"/>
  <c r="D16" i="41219"/>
  <c r="D15" i="41219"/>
  <c r="D14" i="41219"/>
  <c r="D13" i="41219"/>
  <c r="D12" i="41219"/>
  <c r="D11" i="41219"/>
  <c r="D10" i="41219"/>
  <c r="D9" i="41219"/>
  <c r="D8" i="41219"/>
  <c r="D7" i="41219"/>
  <c r="H17" i="41236" l="1"/>
  <c r="H13" i="41236" s="1"/>
  <c r="D19" i="41219"/>
  <c r="B8" i="664" s="1"/>
  <c r="B16" i="41236"/>
  <c r="B13" i="41235"/>
  <c r="I19" i="3" l="1"/>
  <c r="I7" i="664" s="1"/>
  <c r="H19" i="3"/>
  <c r="E9" i="41235" s="1"/>
  <c r="G19" i="3"/>
  <c r="G9" i="41235" s="1"/>
  <c r="F19" i="3"/>
  <c r="E19" i="3"/>
  <c r="D19" i="3"/>
  <c r="C19" i="3"/>
  <c r="E26" i="41235" l="1"/>
  <c r="E17" i="41235" s="1"/>
  <c r="G9" i="41236"/>
  <c r="G12" i="41236" s="1"/>
  <c r="G13" i="41236" s="1"/>
  <c r="E12" i="41235"/>
  <c r="E8" i="664"/>
  <c r="E7" i="664" s="1"/>
  <c r="H9" i="41235"/>
  <c r="I9" i="41236"/>
  <c r="I12" i="41236" s="1"/>
  <c r="I13" i="41236" s="1"/>
  <c r="G12" i="41235"/>
  <c r="G13" i="41235" s="1"/>
  <c r="F13" i="41235" s="1"/>
  <c r="I9" i="41235"/>
  <c r="F8" i="664"/>
  <c r="F7" i="664" s="1"/>
  <c r="K9" i="41235"/>
  <c r="D8" i="664"/>
  <c r="D7" i="664" s="1"/>
  <c r="C7" i="664"/>
  <c r="J9" i="41235"/>
  <c r="C8" i="664"/>
  <c r="G7" i="664"/>
  <c r="M9" i="41236" l="1"/>
  <c r="M12" i="41236" s="1"/>
  <c r="M13" i="41236" s="1"/>
  <c r="K12" i="41235"/>
  <c r="K13" i="41235" s="1"/>
  <c r="J9" i="41236"/>
  <c r="J12" i="41236" s="1"/>
  <c r="J13" i="41236" s="1"/>
  <c r="H12" i="41235"/>
  <c r="H13" i="41235" s="1"/>
  <c r="L9" i="41236"/>
  <c r="L12" i="41236" s="1"/>
  <c r="L13" i="41236" s="1"/>
  <c r="J12" i="41235"/>
  <c r="J13" i="41235" s="1"/>
  <c r="E13" i="41235"/>
  <c r="K9" i="41236"/>
  <c r="K12" i="41236" s="1"/>
  <c r="K13" i="41236" s="1"/>
  <c r="I12" i="41235"/>
  <c r="I13" i="41235" s="1"/>
  <c r="B19" i="3"/>
  <c r="L9" i="41235" l="1"/>
  <c r="N9" i="41236" s="1"/>
  <c r="B15" i="41237"/>
  <c r="E15" i="41237" s="1"/>
  <c r="B7" i="664"/>
  <c r="A28" i="41232"/>
  <c r="A29" i="41232" s="1"/>
  <c r="E28" i="41232"/>
  <c r="E29" i="41232" s="1"/>
  <c r="D28" i="41232"/>
  <c r="D29" i="41232" s="1"/>
  <c r="C28" i="41232"/>
  <c r="C29" i="41232" s="1"/>
  <c r="B28" i="41232"/>
  <c r="B29" i="41232" s="1"/>
  <c r="A28" i="768"/>
  <c r="A29" i="768" s="1"/>
  <c r="E28" i="768"/>
  <c r="E29" i="768"/>
  <c r="D28" i="768"/>
  <c r="D29" i="768" s="1"/>
  <c r="C28" i="768"/>
  <c r="C29" i="768" s="1"/>
  <c r="B28" i="768"/>
  <c r="B29" i="768" s="1"/>
  <c r="L12" i="41235" l="1"/>
  <c r="C9" i="41236"/>
  <c r="C12" i="41236" l="1"/>
  <c r="L16" i="41235"/>
  <c r="N16" i="41236" s="1"/>
  <c r="C16" i="41236" s="1"/>
  <c r="C13" i="41236" l="1"/>
  <c r="L13" i="41235"/>
  <c r="N12" i="41236" l="1"/>
  <c r="N13" i="41236" s="1"/>
  <c r="B13" i="41236"/>
</calcChain>
</file>

<file path=xl/comments1.xml><?xml version="1.0" encoding="utf-8"?>
<comments xmlns="http://schemas.openxmlformats.org/spreadsheetml/2006/main">
  <authors>
    <author>abdullaha</author>
  </authors>
  <commentList>
    <comment ref="C19" authorId="0">
      <text>
        <r>
          <rPr>
            <b/>
            <sz val="9"/>
            <color indexed="81"/>
            <rFont val="Tahoma"/>
            <family val="2"/>
          </rPr>
          <t>abdullaha:</t>
        </r>
        <r>
          <rPr>
            <sz val="9"/>
            <color indexed="81"/>
            <rFont val="Tahoma"/>
            <family val="2"/>
          </rPr>
          <t xml:space="preserve">
2017*1.034
بنسبة الزيادة حسب النشاط لبيانات السلسلة بين 17-18
</t>
        </r>
      </text>
    </comment>
  </commentList>
</comments>
</file>

<file path=xl/sharedStrings.xml><?xml version="1.0" encoding="utf-8"?>
<sst xmlns="http://schemas.openxmlformats.org/spreadsheetml/2006/main" count="681" uniqueCount="326">
  <si>
    <t>الشهر</t>
  </si>
  <si>
    <t>Month</t>
  </si>
  <si>
    <t>المنطقة</t>
  </si>
  <si>
    <t>Region</t>
  </si>
  <si>
    <t xml:space="preserve"> Electricity  (MWh)</t>
  </si>
  <si>
    <t>الكهرباء  (ميجاواط.ساعة)</t>
  </si>
  <si>
    <t xml:space="preserve"> LPG (Ton)</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</si>
  <si>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</si>
  <si>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</si>
  <si>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</si>
  <si>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</si>
  <si>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</si>
  <si>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</si>
  <si>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</si>
  <si>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</si>
  <si>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</si>
  <si>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</si>
  <si>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</si>
  <si>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 xml:space="preserve"> January  </t>
  </si>
  <si>
    <t xml:space="preserve"> January</t>
  </si>
  <si>
    <t>Kerosene (NIS/Liter)</t>
  </si>
  <si>
    <t>Coal (NIS/Kg)</t>
  </si>
  <si>
    <t>Diesel (NIS/Liter)</t>
  </si>
  <si>
    <t xml:space="preserve"> قطاع غزة</t>
  </si>
  <si>
    <t xml:space="preserve"> Gaza Strip</t>
  </si>
  <si>
    <t xml:space="preserve"> Total</t>
  </si>
  <si>
    <t xml:space="preserve"> شباط</t>
  </si>
  <si>
    <t xml:space="preserve"> آذار</t>
  </si>
  <si>
    <t xml:space="preserve"> نيسان</t>
  </si>
  <si>
    <t xml:space="preserve"> أيار</t>
  </si>
  <si>
    <t xml:space="preserve"> حزيران  </t>
  </si>
  <si>
    <t xml:space="preserve"> تموز</t>
  </si>
  <si>
    <t xml:space="preserve"> آب</t>
  </si>
  <si>
    <t xml:space="preserve"> أيلول</t>
  </si>
  <si>
    <t xml:space="preserve"> المجموع</t>
  </si>
  <si>
    <t xml:space="preserve"> كانون ثاني </t>
  </si>
  <si>
    <t xml:space="preserve"> حزيران</t>
  </si>
  <si>
    <t xml:space="preserve"> تشرين أول</t>
  </si>
  <si>
    <t xml:space="preserve"> تشرين ثاني</t>
  </si>
  <si>
    <t xml:space="preserve"> كانون أول</t>
  </si>
  <si>
    <t xml:space="preserve"> معدل السعر السنوي</t>
  </si>
  <si>
    <t xml:space="preserve"> كانون ثاني</t>
  </si>
  <si>
    <t xml:space="preserve"> تشرين أول </t>
  </si>
  <si>
    <t>شركة الكهرباء الاسرائيلية</t>
  </si>
  <si>
    <t>مصر</t>
  </si>
  <si>
    <t>الأردن</t>
  </si>
  <si>
    <t>Jordan</t>
  </si>
  <si>
    <t>Egypt</t>
  </si>
  <si>
    <t>السنة</t>
  </si>
  <si>
    <t>Year</t>
  </si>
  <si>
    <t xml:space="preserve"> Bitumen (Ton)</t>
  </si>
  <si>
    <t>Source</t>
  </si>
  <si>
    <t xml:space="preserve">    القار (طن) </t>
  </si>
  <si>
    <t xml:space="preserve"> Bitumen  (Ton)</t>
  </si>
  <si>
    <t xml:space="preserve">    الكاز     (شيقل/لتر)</t>
  </si>
  <si>
    <t xml:space="preserve">    الفحم     (شيقل/كغم)</t>
  </si>
  <si>
    <t xml:space="preserve">    السولار    (شيقل/لتر)</t>
  </si>
  <si>
    <t xml:space="preserve">      الكاز 
     (ألف لتر) </t>
  </si>
  <si>
    <t>غاز البترول المسيل (شيقل/12 كغم)</t>
  </si>
  <si>
    <t xml:space="preserve">     LPG     (NIS/12 Kg)</t>
  </si>
  <si>
    <r>
      <t>البنزين</t>
    </r>
    <r>
      <rPr>
        <vertAlign val="superscript"/>
        <sz val="9"/>
        <rFont val="Simplified Arabic"/>
        <family val="1"/>
      </rPr>
      <t>(2)</t>
    </r>
    <r>
      <rPr>
        <sz val="9"/>
        <rFont val="Simplified Arabic"/>
        <family val="1"/>
      </rPr>
      <t xml:space="preserve"> (شيقل/لتر)</t>
    </r>
  </si>
  <si>
    <r>
      <t>Gasoline</t>
    </r>
    <r>
      <rPr>
        <vertAlign val="superscript"/>
        <sz val="9"/>
        <rFont val="Arial"/>
        <family val="2"/>
      </rPr>
      <t>(2)</t>
    </r>
    <r>
      <rPr>
        <sz val="9"/>
        <rFont val="Arial"/>
        <family val="2"/>
        <charset val="178"/>
      </rPr>
      <t xml:space="preserve"> (NIS/Liter)</t>
    </r>
  </si>
  <si>
    <r>
      <t xml:space="preserve"> Electricity</t>
    </r>
    <r>
      <rPr>
        <sz val="9"/>
        <rFont val="Arial"/>
        <family val="2"/>
        <charset val="178"/>
      </rPr>
      <t xml:space="preserve">  (MWh)</t>
    </r>
  </si>
  <si>
    <t xml:space="preserve">  القار (طن)</t>
  </si>
  <si>
    <t xml:space="preserve"> Imported  Electricity</t>
  </si>
  <si>
    <t>المصادر:</t>
  </si>
  <si>
    <t>Sources:</t>
  </si>
  <si>
    <t xml:space="preserve">  Wood and Charcoal (Tons)</t>
  </si>
  <si>
    <t xml:space="preserve">  الحطب والفحم (طن) </t>
  </si>
  <si>
    <t>المجموع
Total</t>
  </si>
  <si>
    <t xml:space="preserve"> فلسطين</t>
  </si>
  <si>
    <t xml:space="preserve"> الضفة الغربية</t>
  </si>
  <si>
    <t xml:space="preserve"> Palestine</t>
  </si>
  <si>
    <t xml:space="preserve"> West Bank</t>
  </si>
  <si>
    <t>Purchased from Palestine Electric Company</t>
  </si>
  <si>
    <r>
      <t>مشتراة من الشركة</t>
    </r>
    <r>
      <rPr>
        <b/>
        <sz val="9"/>
        <rFont val="Arial"/>
        <family val="2"/>
      </rPr>
      <t xml:space="preserve"> </t>
    </r>
    <r>
      <rPr>
        <b/>
        <sz val="9"/>
        <rFont val="Simplified Arabic"/>
        <family val="1"/>
      </rPr>
      <t>الفلسطينية</t>
    </r>
    <r>
      <rPr>
        <b/>
        <sz val="9"/>
        <rFont val="Arial"/>
        <family val="2"/>
      </rPr>
      <t xml:space="preserve"> </t>
    </r>
    <r>
      <rPr>
        <b/>
        <sz val="9"/>
        <rFont val="Simplified Arabic"/>
        <family val="1"/>
      </rPr>
      <t>للكهرباء</t>
    </r>
    <r>
      <rPr>
        <b/>
        <sz val="9"/>
        <rFont val="Arial"/>
        <family val="2"/>
      </rPr>
      <t xml:space="preserve"> </t>
    </r>
  </si>
  <si>
    <t xml:space="preserve"> Gasoline (Thousand Liter)</t>
  </si>
  <si>
    <t xml:space="preserve"> Kerosene  (Thousand Liter)</t>
  </si>
  <si>
    <t xml:space="preserve">     Diesel     (Thousand Liter)</t>
  </si>
  <si>
    <t xml:space="preserve"> Kerosene (Thousand Liter)</t>
  </si>
  <si>
    <t xml:space="preserve">Diesel Quantities Delivered (Thousand Liter)         </t>
  </si>
  <si>
    <t>Electricity Produced (MWh)</t>
  </si>
  <si>
    <t>كمية الطاقة الكهربائية المنتجة (ميجاواط.ساعة)</t>
  </si>
  <si>
    <t xml:space="preserve">      كمية  السولار المزودة      
(ألف لتر)</t>
  </si>
  <si>
    <r>
      <t>البنزين</t>
    </r>
    <r>
      <rPr>
        <sz val="11"/>
        <rFont val="Simplified Arabic"/>
        <family val="1"/>
      </rPr>
      <t>*</t>
    </r>
    <r>
      <rPr>
        <sz val="9"/>
        <rFont val="Simplified Arabic"/>
        <family val="1"/>
      </rPr>
      <t xml:space="preserve"> (شيقل/لتر)</t>
    </r>
  </si>
  <si>
    <r>
      <t>Gasoline</t>
    </r>
    <r>
      <rPr>
        <sz val="11"/>
        <rFont val="Arial"/>
        <family val="2"/>
      </rPr>
      <t>*</t>
    </r>
    <r>
      <rPr>
        <sz val="9"/>
        <rFont val="Arial"/>
        <family val="2"/>
        <charset val="178"/>
      </rPr>
      <t xml:space="preserve"> (NIS/Liter)</t>
    </r>
  </si>
  <si>
    <t>Israeli Electricity Company</t>
  </si>
  <si>
    <t xml:space="preserve">الشهر          </t>
  </si>
  <si>
    <t xml:space="preserve">الشهر            </t>
  </si>
  <si>
    <t xml:space="preserve">      زيت الوقود        (ألف لتر)</t>
  </si>
  <si>
    <t xml:space="preserve">     Fuel Oil     (Thousand Liter)</t>
  </si>
  <si>
    <t xml:space="preserve">    Diesel   (Thousand Liter)</t>
  </si>
  <si>
    <t xml:space="preserve"> الكهرباء المستوردة</t>
  </si>
  <si>
    <t xml:space="preserve"> المصدر</t>
  </si>
  <si>
    <t xml:space="preserve"> مستورد</t>
  </si>
  <si>
    <t xml:space="preserve"> Imported</t>
  </si>
  <si>
    <t xml:space="preserve"> Source</t>
  </si>
  <si>
    <t>غاز البترول المسال  (طن)</t>
  </si>
  <si>
    <t xml:space="preserve"> * تمثل بيانات التوليد الذاتي والطاقة المتجددة. </t>
  </si>
  <si>
    <r>
      <t xml:space="preserve"> شكل الطاقة</t>
    </r>
    <r>
      <rPr>
        <b/>
        <vertAlign val="superscript"/>
        <sz val="11"/>
        <rFont val="Simplified Arabic"/>
        <family val="1"/>
      </rPr>
      <t>*</t>
    </r>
    <r>
      <rPr>
        <b/>
        <vertAlign val="subscript"/>
        <sz val="11"/>
        <rFont val="Simplified Arabic"/>
        <family val="1"/>
      </rPr>
      <t xml:space="preserve"> </t>
    </r>
    <r>
      <rPr>
        <b/>
        <sz val="9"/>
        <rFont val="Simplified Arabic"/>
        <family val="1"/>
      </rPr>
      <t xml:space="preserve">         </t>
    </r>
  </si>
  <si>
    <r>
      <t xml:space="preserve"> Type of Energy</t>
    </r>
    <r>
      <rPr>
        <b/>
        <vertAlign val="superscript"/>
        <sz val="11"/>
        <rFont val="Arial"/>
        <family val="2"/>
      </rPr>
      <t>*</t>
    </r>
  </si>
  <si>
    <t xml:space="preserve"> Other Sources*</t>
  </si>
  <si>
    <t xml:space="preserve"> Average Annual Price</t>
  </si>
  <si>
    <r>
      <t xml:space="preserve"> Energy Type</t>
    </r>
    <r>
      <rPr>
        <b/>
        <vertAlign val="superscript"/>
        <sz val="9"/>
        <rFont val="Arial"/>
        <family val="2"/>
      </rPr>
      <t>(1)</t>
    </r>
  </si>
  <si>
    <t xml:space="preserve"> Energy Type</t>
  </si>
  <si>
    <t>(2) يشير إلى بنزين 95</t>
  </si>
  <si>
    <t xml:space="preserve"> (2) Refers to gasoline 95. </t>
  </si>
  <si>
    <t>(2) يشير إلى بنزين 95.</t>
  </si>
  <si>
    <t>* يشير إلى بنزين 95.</t>
  </si>
  <si>
    <t xml:space="preserve"> (2) Refers to gasoline 95.</t>
  </si>
  <si>
    <t>* Refers to gasoline 95.</t>
  </si>
  <si>
    <t>المؤشر</t>
  </si>
  <si>
    <t>Indicator</t>
  </si>
  <si>
    <t>Energy Dependancy Rate  (%)</t>
  </si>
  <si>
    <t>The Energy Consumption of the Transport Sector to the total energy Consumption  (%)</t>
  </si>
  <si>
    <t>The Energy Consumption of the Household Sector to the total energy Consumption  (%)</t>
  </si>
  <si>
    <t>The Energy Consumption of the Service Sector to the total energy Consumption  (%)</t>
  </si>
  <si>
    <t>The Energy Consumption of the Industry Sector to the total energy Consumption  (%)</t>
  </si>
  <si>
    <t>معدل الاعتمادية على الطاقة  (%)</t>
  </si>
  <si>
    <t>استهلاك قطاع النقل إلى الاستهلاك الكلي من الطاقة  (%)</t>
  </si>
  <si>
    <t>استهلاك قطاع المنزلي إلى الاستهلاك الكلي من الطاقة  (%)</t>
  </si>
  <si>
    <t>استهلاك قطاع الخدمات إلى الاستهلاك الكلي من الطاقة  (%)</t>
  </si>
  <si>
    <t>استهلاك قطاع الصناعة إلى الاستهلاك الكلي من الطاقة  (%)</t>
  </si>
  <si>
    <t>كثافة الطاقة (ميجا جول/دولار أمريكي)</t>
  </si>
  <si>
    <t>Annual Electricity Consumption Per Capita (KWh/Capita)</t>
  </si>
  <si>
    <t>حصة الفرد السنوية من الطاقة الكهربائية المستهلكة (ك و س/فرد)</t>
  </si>
  <si>
    <t>2. تم اعتبار كفاءة المرآة بالنسبة للسخان الشمسي 45%، والطاقة المستهلكة نصف الكمية المنتجة.</t>
  </si>
  <si>
    <t>2. The efficiency of the solar water heater was considered to be 45% and the consumed energy is half of the produces quantity.</t>
  </si>
  <si>
    <t>1. في جميع الحسابات المتعلقة بالفحم والحطب، تم اعتبار القيمة الحرارية موحدة لكل من الفحم والحطب بناء على وزن كل نوع في الميزان  وقد اعتبرت القيمة الحرارية لكليهما 15.79 جيجا جول/طن.</t>
  </si>
  <si>
    <t>1. In all accounts related to charcoal and wood, a unified calorific value was used for each of the charcoal and wood based on the weight of each type in the balance, and the  calorific value for both was considered to be 15.79 gigajoules/ton</t>
  </si>
  <si>
    <t>ملاحظات:</t>
  </si>
  <si>
    <t>Notes:</t>
  </si>
  <si>
    <t>2.5  لاستعمالات غير الطاقة</t>
  </si>
  <si>
    <t>5.2 Non energy use</t>
  </si>
  <si>
    <t>3.3.1.5 التجارة والخدمات العامة</t>
  </si>
  <si>
    <t>5.1.3.3 Commerce &amp; public services</t>
  </si>
  <si>
    <t>2.3.1.5 الزراعة</t>
  </si>
  <si>
    <t>5.1.3.2 Agriculture</t>
  </si>
  <si>
    <t>1.3.1.5 المنزلي</t>
  </si>
  <si>
    <t>5.1.3.1 Households</t>
  </si>
  <si>
    <t>3.1.5 بواسطة القطاع المنزلي وقطاعات أخرى</t>
  </si>
  <si>
    <t>5.1.3 By household and other sectors</t>
  </si>
  <si>
    <t>1.2.1.5 الطرق</t>
  </si>
  <si>
    <t>5.1.2.1 Road</t>
  </si>
  <si>
    <t>2.1.5 بواسطة النقل</t>
  </si>
  <si>
    <t>5.1.2 By transport</t>
  </si>
  <si>
    <t xml:space="preserve">1.1.5 بواسطة الصناعة </t>
  </si>
  <si>
    <t>5.1.1 By industry</t>
  </si>
  <si>
    <t>1.5 استهلاك الطاقة النهائي</t>
  </si>
  <si>
    <t>5.1. Final energy consumption</t>
  </si>
  <si>
    <t>5. الاستهلاك النهائي</t>
  </si>
  <si>
    <t>5. Final consumption</t>
  </si>
  <si>
    <t xml:space="preserve">4. الخسائر </t>
  </si>
  <si>
    <t>4. Losses</t>
  </si>
  <si>
    <t>1.3 محطات الكهرباء</t>
  </si>
  <si>
    <t>3.1 Electricity plants</t>
  </si>
  <si>
    <t>3. التحويل</t>
  </si>
  <si>
    <t>3.Transformation</t>
  </si>
  <si>
    <t>2. فروقات إحصائية</t>
  </si>
  <si>
    <t>2. Statistical differences</t>
  </si>
  <si>
    <t>1. الطاقة الكلية المزودة</t>
  </si>
  <si>
    <t>1.Total energy supply</t>
  </si>
  <si>
    <t>4.1 التغير في المخزون</t>
  </si>
  <si>
    <t>1.4 Stock change</t>
  </si>
  <si>
    <t>3.1 الصادرات</t>
  </si>
  <si>
    <t>1.3 Exports</t>
  </si>
  <si>
    <t>2.1 الواردات</t>
  </si>
  <si>
    <t>1.2 Imports</t>
  </si>
  <si>
    <t>1.1 الإنتاج الابتدائي</t>
  </si>
  <si>
    <t>1.1 Primary production</t>
  </si>
  <si>
    <t>(1000 Liters)</t>
  </si>
  <si>
    <t>(Tons)</t>
  </si>
  <si>
    <t>(MWh)</t>
  </si>
  <si>
    <t>Electricity</t>
  </si>
  <si>
    <t>Diesel</t>
  </si>
  <si>
    <t>Gasoline</t>
  </si>
  <si>
    <t>Kerosene</t>
  </si>
  <si>
    <t xml:space="preserve">Fuel Oil   </t>
  </si>
  <si>
    <t xml:space="preserve">LPG </t>
  </si>
  <si>
    <t xml:space="preserve">Oils and Lubricants </t>
  </si>
  <si>
    <t xml:space="preserve">Bitumen </t>
  </si>
  <si>
    <t>Olive Cake</t>
  </si>
  <si>
    <t>Wood and Charcoal</t>
  </si>
  <si>
    <t>Solar Energy</t>
  </si>
  <si>
    <t>(طن)</t>
  </si>
  <si>
    <t>الكهرباء</t>
  </si>
  <si>
    <t xml:space="preserve">السولار </t>
  </si>
  <si>
    <t>البنزين</t>
  </si>
  <si>
    <t>الكاز</t>
  </si>
  <si>
    <t xml:space="preserve"> زيت الوقود     </t>
  </si>
  <si>
    <t xml:space="preserve">غاز البترول المسيل </t>
  </si>
  <si>
    <t xml:space="preserve">الزيوت والشحوم </t>
  </si>
  <si>
    <t>القار</t>
  </si>
  <si>
    <t xml:space="preserve">الجفت </t>
  </si>
  <si>
    <t>الحطب والفحم</t>
  </si>
  <si>
    <t>الطاقة الشمسية</t>
  </si>
  <si>
    <t>التدفقات</t>
  </si>
  <si>
    <t>منتجات الطاقة</t>
  </si>
  <si>
    <t>Energy Products</t>
  </si>
  <si>
    <t>Flows</t>
  </si>
  <si>
    <t xml:space="preserve">2. تم اعتبار كفاءة المرآة بالنسبة للسخان الشمسي 45%، والطاقة المستهلكة نصف الكمية المنتجة. </t>
  </si>
  <si>
    <t xml:space="preserve"> </t>
  </si>
  <si>
    <t>-</t>
  </si>
  <si>
    <t>Electricity (MWh)</t>
  </si>
  <si>
    <t>Diesel 
(1000 Liters)</t>
  </si>
  <si>
    <t>Gasoline 
 (1000 Liters)</t>
  </si>
  <si>
    <t>Kerosene 
(1000 Liters)</t>
  </si>
  <si>
    <t>LPG (Tons)</t>
  </si>
  <si>
    <t>Solar Energy (MWh)</t>
  </si>
  <si>
    <t>الكهرباء
 (ميجاواط. ساعة)</t>
  </si>
  <si>
    <t>السولار (ألف لتر)</t>
  </si>
  <si>
    <t>البنزين (ألف لتر)</t>
  </si>
  <si>
    <t>الكاز (ألف لتر)</t>
  </si>
  <si>
    <t xml:space="preserve">    زيت الوقود        (ألف لتر)</t>
  </si>
  <si>
    <t>غاز البترول المسيل (طن)</t>
  </si>
  <si>
    <t>الزيوت والشحوم (طن)</t>
  </si>
  <si>
    <t>بتيومن (طن)</t>
  </si>
  <si>
    <t>الجفت (طن)</t>
  </si>
  <si>
    <t>الحطب والفحم (طن)</t>
  </si>
  <si>
    <t>الطاقة الشمسية (ميجاواط. ساعة)</t>
  </si>
  <si>
    <t xml:space="preserve"> Type of Energy*</t>
  </si>
  <si>
    <r>
      <t xml:space="preserve"> شكل الطاقة</t>
    </r>
    <r>
      <rPr>
        <b/>
        <vertAlign val="superscript"/>
        <sz val="9"/>
        <rFont val="Simplified Arabic"/>
        <family val="1"/>
      </rPr>
      <t>(1)</t>
    </r>
  </si>
  <si>
    <t xml:space="preserve"> شكل الطاقة</t>
  </si>
  <si>
    <r>
      <t xml:space="preserve"> شكل الطاقة</t>
    </r>
    <r>
      <rPr>
        <b/>
        <vertAlign val="superscript"/>
        <sz val="11"/>
        <rFont val="Simplified Arabic"/>
        <family val="1"/>
      </rPr>
      <t>*</t>
    </r>
    <r>
      <rPr>
        <b/>
        <sz val="9"/>
        <rFont val="Simplified Arabic"/>
        <family val="1"/>
      </rPr>
      <t xml:space="preserve">         </t>
    </r>
  </si>
  <si>
    <t xml:space="preserve">  الكهرباء  (ميجاواط.ساعة)</t>
  </si>
  <si>
    <t>المجموع</t>
  </si>
  <si>
    <t>Total</t>
  </si>
  <si>
    <t>مصادر أخرى*</t>
  </si>
  <si>
    <t>* Data Represent self-generation and renewable energy.</t>
  </si>
  <si>
    <t>مشتراة من الشركة
 الفلسطينية للكهرباء</t>
  </si>
  <si>
    <t xml:space="preserve"> Purchased from Palestine
 Electric Company</t>
  </si>
  <si>
    <r>
      <t>البنزين</t>
    </r>
    <r>
      <rPr>
        <vertAlign val="superscript"/>
        <sz val="11"/>
        <rFont val="Simplified Arabic"/>
        <family val="1"/>
      </rPr>
      <t>(2)</t>
    </r>
    <r>
      <rPr>
        <sz val="9"/>
        <rFont val="Simplified Arabic"/>
        <family val="1"/>
      </rPr>
      <t xml:space="preserve"> (شيقل/لتر)</t>
    </r>
  </si>
  <si>
    <r>
      <t>Gasoline</t>
    </r>
    <r>
      <rPr>
        <vertAlign val="superscript"/>
        <sz val="11"/>
        <rFont val="Arial"/>
        <family val="2"/>
      </rPr>
      <t>(2)</t>
    </r>
    <r>
      <rPr>
        <sz val="9"/>
        <rFont val="Arial"/>
        <family val="2"/>
        <charset val="178"/>
      </rPr>
      <t xml:space="preserve"> (NIS/Liter)</t>
    </r>
  </si>
  <si>
    <t xml:space="preserve"> (1)  Data exclude those parts of Jerusalem which were annexed by Israeli Occupation in 1967.</t>
  </si>
  <si>
    <t>* Data (except electricity) exclude those parts of Jerusalem which were annexed by Israeli Occupation in 1967.</t>
  </si>
  <si>
    <t>* البيانات (باستثناء الكهرباء) لا تشمل ذلك الجزء من محافظة القدس والذي ضمه الاحتلال الإسرائيلي إليه عنوة بعيد احتلاله للضفة الغربية عام 1967</t>
  </si>
  <si>
    <t xml:space="preserve"> * Data (except electricity) exclude those parts of Jerusalem which were annexed by Israeli Occupation in 1967.</t>
  </si>
  <si>
    <t>المصدر</t>
  </si>
  <si>
    <t xml:space="preserve"> الوحدة: ميجاواط. ساعة</t>
  </si>
  <si>
    <t xml:space="preserve">     Fuel Oil     (1000 Liter)</t>
  </si>
  <si>
    <t>Oils and Lubricants (Ton)</t>
  </si>
  <si>
    <t>3. تم اعتبار الفاقد الفني للطاقة الكهربائية في فلسطين ما نسبته 12%  بحسب سلطة الطاقة والموارد الطبيعية الفلسطينية.</t>
  </si>
  <si>
    <t xml:space="preserve"> (1) Data exclude those parts of Jerusalem which were annexed by Israeli occupation in 1967.</t>
  </si>
  <si>
    <t>(2) Refers to gasoline 95.</t>
  </si>
  <si>
    <r>
      <t>(</t>
    </r>
    <r>
      <rPr>
        <sz val="9"/>
        <rFont val="Calibri"/>
        <family val="2"/>
        <scheme val="minor"/>
      </rPr>
      <t>2</t>
    </r>
    <r>
      <rPr>
        <sz val="9"/>
        <rFont val="Simplified Arabic"/>
        <family val="1"/>
      </rPr>
      <t>) يشير إلى بنزين 95.</t>
    </r>
  </si>
  <si>
    <t>(1) Data represent those parts of Jerusalem which were annexed by Israeli Occupation in 1967.</t>
  </si>
  <si>
    <r>
      <t>(</t>
    </r>
    <r>
      <rPr>
        <sz val="9"/>
        <rFont val="Calibri"/>
        <family val="2"/>
        <scheme val="minor"/>
      </rPr>
      <t>1</t>
    </r>
    <r>
      <rPr>
        <sz val="9"/>
        <rFont val="Simplified Arabic"/>
        <family val="1"/>
      </rPr>
      <t>) البيانات تمثل ذلك الجزء من محافظة القدس والذي ضمه الاحتلال الإسرائيلي إليه عنوة بعيد احتلاله للضفة الغربية عام 1967</t>
    </r>
  </si>
  <si>
    <t>Energy Intencity (MJ/USD)</t>
  </si>
  <si>
    <t>Bitumen (Ton)</t>
  </si>
  <si>
    <t>Wood and Charcoal (Ton)</t>
  </si>
  <si>
    <t>3. The technical losses in electricity in Palestine are considered to be 12% based on the Palestinian Energy and Natural Resources Authority.</t>
  </si>
  <si>
    <t>3. تم اعتبار الفاقد الفني للطاقة الكهربائية في فلسطين ما نسبته 12% بحسب سلطة الطاقة والموارد الطبيعية الفلسطينية.</t>
  </si>
  <si>
    <t>حصة الطاقة المتجددة من مجموع الاستهلاك النهائي للطاقة (%)</t>
  </si>
  <si>
    <t>Renewable energy share in the total final energy consumption (%)</t>
  </si>
  <si>
    <t>Olive Cake (Ton)</t>
  </si>
  <si>
    <t xml:space="preserve"> Unit: MWh</t>
  </si>
  <si>
    <t>Unit: MWh</t>
  </si>
  <si>
    <r>
      <t xml:space="preserve">جدول </t>
    </r>
    <r>
      <rPr>
        <b/>
        <sz val="11"/>
        <rFont val="Times New Roman"/>
        <family val="1"/>
        <charset val="178"/>
      </rPr>
      <t>2:</t>
    </r>
    <r>
      <rPr>
        <b/>
        <sz val="11"/>
        <rFont val="Simplified Arabic"/>
        <family val="1"/>
      </rPr>
      <t xml:space="preserve">  الطاقة المستوردة في فلسطين حسب شكل الطاقة والمنطقة، </t>
    </r>
    <r>
      <rPr>
        <b/>
        <sz val="11"/>
        <rFont val="Times New Roman"/>
        <family val="1"/>
        <charset val="178"/>
      </rPr>
      <t>2018</t>
    </r>
    <r>
      <rPr>
        <b/>
        <sz val="11"/>
        <rFont val="Simplified Arabic"/>
        <family val="1"/>
      </rPr>
      <t xml:space="preserve"> </t>
    </r>
  </si>
  <si>
    <t>Table 2:  Imported Energy in Palestine by Type of Energy and Region, 2018</t>
  </si>
  <si>
    <r>
      <t xml:space="preserve">جدول </t>
    </r>
    <r>
      <rPr>
        <b/>
        <sz val="11"/>
        <rFont val="Times New Roman"/>
        <family val="1"/>
        <charset val="178"/>
      </rPr>
      <t>1:</t>
    </r>
    <r>
      <rPr>
        <b/>
        <sz val="11"/>
        <rFont val="Simplified Arabic"/>
        <family val="1"/>
      </rPr>
      <t xml:space="preserve">  الطاقة المستوردة في فلسطين حسب شكل الطاقة والشهر، </t>
    </r>
    <r>
      <rPr>
        <b/>
        <sz val="11"/>
        <rFont val="Times New Roman"/>
        <family val="1"/>
        <charset val="178"/>
      </rPr>
      <t>2018</t>
    </r>
  </si>
  <si>
    <t>Table 1:  Imported Energy in Palestine by Type of Energy and Month, 2018</t>
  </si>
  <si>
    <t>جدول 3: كمية الطاقة الكهربائية المتاحة في فلسطين حسب السنة ومصدر الطاقة الكهربائية، 2010-2018</t>
  </si>
  <si>
    <t>Table 3: Quantity of Available Electricity in Palestine by Year and Source of Electrical Energy, 2010-2018</t>
  </si>
  <si>
    <t>جدول 4: كمية الطاقة الكهربائية المستوردة والمشتراة في فلسطين حسب الشهر والمصدر، 2018</t>
  </si>
  <si>
    <t>Table 4: Quantity of Electricity Imported and Purchased in Palestine 
  by Month and Source, 2018</t>
  </si>
  <si>
    <t>جدول 7: كمية السولار المزودة للشركة الفلسطينية للكهرباء في قطاع غزة وكمية الطاقة الكهربائية المنتجة منها حسب السنة، 2002-2018</t>
  </si>
  <si>
    <t>Table 7:  Diesel Quantities Delivered to Palestine Electric Company in Gaza Strip and Electricity Produced from it by Year, 2002-2018</t>
  </si>
  <si>
    <t xml:space="preserve">Table 14: Selected energy Performance Indicators in Palestine, 2014-2018
</t>
  </si>
  <si>
    <t>الجهاز المركزي للإحصاء الفلسطيني 2019. ميزان الطاقة الفلسطيني 2018. رام الله -  فلسطين</t>
  </si>
  <si>
    <t>الجهاز المركزي للإحصاء الفلسطيني، 2019. الحسابات القومية 2018.  رام الله – فلسطين.</t>
  </si>
  <si>
    <r>
      <t xml:space="preserve">جدول </t>
    </r>
    <r>
      <rPr>
        <b/>
        <sz val="11"/>
        <rFont val="Times New Roman"/>
        <family val="1"/>
        <charset val="178"/>
      </rPr>
      <t>11:</t>
    </r>
    <r>
      <rPr>
        <b/>
        <sz val="11"/>
        <rFont val="Simplified Arabic"/>
        <family val="1"/>
      </rPr>
      <t xml:space="preserve"> متوسطات أسعار المستهلك في القدس</t>
    </r>
    <r>
      <rPr>
        <b/>
        <vertAlign val="superscript"/>
        <sz val="11"/>
        <rFont val="Simplified Arabic"/>
        <family val="1"/>
      </rPr>
      <t>(1)</t>
    </r>
    <r>
      <rPr>
        <b/>
        <sz val="11"/>
        <rFont val="Simplified Arabic"/>
        <family val="1"/>
      </rPr>
      <t xml:space="preserve"> لبعض أشكال الطاقة حسب الشهر، </t>
    </r>
    <r>
      <rPr>
        <b/>
        <sz val="11"/>
        <rFont val="Times New Roman"/>
        <family val="1"/>
        <charset val="178"/>
      </rPr>
      <t>2018</t>
    </r>
  </si>
  <si>
    <r>
      <t>Table 11:  Average Consumer Prices in Jerusalem</t>
    </r>
    <r>
      <rPr>
        <b/>
        <vertAlign val="superscript"/>
        <sz val="11"/>
        <rFont val="Arial"/>
        <family val="2"/>
      </rPr>
      <t>(1)</t>
    </r>
    <r>
      <rPr>
        <b/>
        <sz val="11"/>
        <rFont val="Arial"/>
        <family val="2"/>
        <charset val="178"/>
      </rPr>
      <t xml:space="preserve"> for Selected Energy Types by Month, 2018</t>
    </r>
  </si>
  <si>
    <r>
      <rPr>
        <b/>
        <sz val="9"/>
        <rFont val="Simplified Arabic"/>
        <family val="1"/>
      </rPr>
      <t>المصدر:</t>
    </r>
    <r>
      <rPr>
        <sz val="9"/>
        <rFont val="Simplified Arabic"/>
        <family val="1"/>
      </rPr>
      <t xml:space="preserve"> الجهاز المركزي للإحصاء الفلسطيني، 2019. مسح أسعار المستهلك 2018.  رام الله – فلسطين.</t>
    </r>
  </si>
  <si>
    <r>
      <rPr>
        <b/>
        <sz val="9"/>
        <rFont val="Arial"/>
        <family val="2"/>
      </rPr>
      <t>Source:</t>
    </r>
    <r>
      <rPr>
        <sz val="9"/>
        <rFont val="Arial"/>
        <family val="2"/>
      </rPr>
      <t xml:space="preserve"> Palestinian Central Bureau of Statistics, 2019. Consumer Price Survey 2018.  Ramallah - Palestine</t>
    </r>
  </si>
  <si>
    <r>
      <t xml:space="preserve">جدول </t>
    </r>
    <r>
      <rPr>
        <b/>
        <sz val="12"/>
        <rFont val="Times New Roman"/>
        <family val="1"/>
        <charset val="178"/>
      </rPr>
      <t>10:</t>
    </r>
    <r>
      <rPr>
        <b/>
        <sz val="12"/>
        <rFont val="Simplified Arabic"/>
        <family val="1"/>
      </rPr>
      <t xml:space="preserve">  متوسطات أسعار المستهلك في قطاع غزة لبعض أشكال الطاقة حسب الشهر، 2018</t>
    </r>
  </si>
  <si>
    <t>Table 10: Average Consumer Prices in Gaza Strip for Selected Energy Types by Month, 2018</t>
  </si>
  <si>
    <r>
      <rPr>
        <b/>
        <sz val="9"/>
        <rFont val="Arial"/>
        <family val="2"/>
      </rPr>
      <t>Source:</t>
    </r>
    <r>
      <rPr>
        <sz val="9"/>
        <rFont val="Arial"/>
        <family val="2"/>
      </rPr>
      <t xml:space="preserve"> Palestinian Central Bureau of Statistics, 2019. Consumer Price Survey 2018.  Ramallah - Palestine.</t>
    </r>
  </si>
  <si>
    <r>
      <t xml:space="preserve">جدول </t>
    </r>
    <r>
      <rPr>
        <b/>
        <sz val="11"/>
        <rFont val="Times New Roman"/>
        <family val="1"/>
        <charset val="178"/>
      </rPr>
      <t>9:</t>
    </r>
    <r>
      <rPr>
        <b/>
        <sz val="11"/>
        <rFont val="Simplified Arabic"/>
        <family val="1"/>
      </rPr>
      <t xml:space="preserve">  متوسطات أسعار المستهلك في الضفة الغربية لبعض أشكال الطاقة حسب الشهر، </t>
    </r>
    <r>
      <rPr>
        <b/>
        <sz val="11"/>
        <rFont val="Times New Roman"/>
        <family val="1"/>
        <charset val="178"/>
      </rPr>
      <t>2018</t>
    </r>
  </si>
  <si>
    <t>Table 9:  Average Consumer Prices in the West Bank for Selected Energy Types by Month, 2018</t>
  </si>
  <si>
    <r>
      <rPr>
        <b/>
        <sz val="9"/>
        <rFont val="Arial"/>
        <family val="2"/>
      </rPr>
      <t>Source:</t>
    </r>
    <r>
      <rPr>
        <sz val="9"/>
        <rFont val="Arial"/>
        <family val="2"/>
        <charset val="178"/>
      </rPr>
      <t xml:space="preserve"> Palestinian Central Bureau of Statistics, 2019. Consumer Price Survey 2018.  Ramallah - Palestine.</t>
    </r>
  </si>
  <si>
    <r>
      <t xml:space="preserve">جدول </t>
    </r>
    <r>
      <rPr>
        <b/>
        <sz val="11"/>
        <rFont val="Times New Roman"/>
        <family val="1"/>
        <charset val="178"/>
      </rPr>
      <t>8:</t>
    </r>
    <r>
      <rPr>
        <b/>
        <sz val="11"/>
        <rFont val="Simplified Arabic"/>
        <family val="1"/>
      </rPr>
      <t xml:space="preserve">  متوسطات أسعار المستهلك في فلسطين لبعض أشكال الطاقة حسب الشهر، </t>
    </r>
    <r>
      <rPr>
        <b/>
        <sz val="11"/>
        <rFont val="Times New Roman"/>
        <family val="1"/>
        <charset val="178"/>
      </rPr>
      <t>2018</t>
    </r>
  </si>
  <si>
    <t>Table 8:  Average Consumer Prices in Palestine for Selected Energy Types by Month, 2018</t>
  </si>
  <si>
    <t>جدول 6: كمية الطاقة الكهربائية المستوردة والمشتراة في قطاع غزة حسب الشهر والمصدر، 2018</t>
  </si>
  <si>
    <t>Table 6:  Quantity of Electricity Imported and Purchased in Gaza Strip by Month and Source, 2018</t>
  </si>
  <si>
    <t>جدول 5: كمية الطاقة الكهربائية المستوردة في الضفة الغربية حسب الشهر والمصدر، 2018</t>
  </si>
  <si>
    <t>Table 5:  Quantity of Electricity Imported in the West Bank 
by Month and Source, 2018</t>
  </si>
  <si>
    <t>جدول 12: ميزان الطاقة الفلسطيني بالوحدات الفيزيائية، 2018</t>
  </si>
  <si>
    <t>Table 12: Energy Balance of Palestine in Physical Units, 2018</t>
  </si>
  <si>
    <t>جدول 13: ميزان الطاقة الفلسطيني بالتيراجول، 2018</t>
  </si>
  <si>
    <t>Table 13: Energy Balance of Palestine in Terajoul, 2018</t>
  </si>
  <si>
    <t>Palestinian Central Bureau of Statistics 2019. Energy Energy Balance of Palestine 2018.  Ramallah - Palestine.</t>
  </si>
  <si>
    <t>منها: متجددة</t>
  </si>
  <si>
    <t>Of which: Renewable</t>
  </si>
  <si>
    <t xml:space="preserve">             البنزين            (ألف لتر)</t>
  </si>
  <si>
    <t xml:space="preserve">             السولار             (ألف لتر)</t>
  </si>
  <si>
    <t xml:space="preserve">            السولار              (ألف لتر)</t>
  </si>
  <si>
    <t xml:space="preserve">            الكاز               (ألف لتر) </t>
  </si>
  <si>
    <t>البنك الدولي، 2019. الناتج المحلي الإجمالي بالأسعار الثابته حسب القدرة الشرائية (سنة الأساس 2011)- الضفة الغربية وقطاع غزة</t>
  </si>
  <si>
    <t>The World Bank, 2019. GDP, PPP (constant 2011 international $) - West Bank and Gaza Strip</t>
  </si>
  <si>
    <t>Palestinian Central Bureau of Statistics, 2019. National Accounts 2018.  Ramallah - Palestine</t>
  </si>
  <si>
    <t>جدول 14 : مؤشرات مختارة لأداء قطاع الطاقة في فلسطين،  2014-2018</t>
  </si>
  <si>
    <r>
      <t>(</t>
    </r>
    <r>
      <rPr>
        <b/>
        <sz val="9"/>
        <rFont val="Simplified Arabic"/>
        <family val="1"/>
      </rPr>
      <t>-</t>
    </r>
    <r>
      <rPr>
        <sz val="9"/>
        <rFont val="Simplified Arabic"/>
        <family val="1"/>
      </rPr>
      <t>): لا يوجد مشاهدات</t>
    </r>
  </si>
  <si>
    <r>
      <t>(</t>
    </r>
    <r>
      <rPr>
        <b/>
        <sz val="9"/>
        <rFont val="Arial"/>
        <family val="2"/>
      </rPr>
      <t>-</t>
    </r>
    <r>
      <rPr>
        <sz val="9"/>
        <rFont val="Arial"/>
        <family val="2"/>
        <charset val="178"/>
      </rPr>
      <t>): Not available</t>
    </r>
  </si>
  <si>
    <r>
      <t>(</t>
    </r>
    <r>
      <rPr>
        <b/>
        <sz val="9"/>
        <rFont val="Calibri"/>
        <family val="2"/>
        <scheme val="minor"/>
      </rPr>
      <t>-</t>
    </r>
    <r>
      <rPr>
        <sz val="9"/>
        <rFont val="Calibri"/>
        <family val="2"/>
        <scheme val="minor"/>
      </rPr>
      <t>): Not available</t>
    </r>
  </si>
  <si>
    <r>
      <t>(</t>
    </r>
    <r>
      <rPr>
        <b/>
        <sz val="9"/>
        <rFont val="Arial"/>
        <family val="2"/>
      </rPr>
      <t>-</t>
    </r>
    <r>
      <rPr>
        <sz val="9"/>
        <rFont val="Arial"/>
        <family val="2"/>
      </rPr>
      <t>): Not available</t>
    </r>
  </si>
  <si>
    <t>(-): Not available</t>
  </si>
  <si>
    <t>(-): لا يوجد مشاهدات</t>
  </si>
  <si>
    <t xml:space="preserve">          البنزين           (ألف لتر)</t>
  </si>
  <si>
    <t>(1) البيانات تشمل ذلك الجزء من محافظة القدس والذي ضمه الاحتلال الإسرائيلي إليه عنوة بعيد احتلاله للضفة الغربية عام 1967</t>
  </si>
  <si>
    <r>
      <t xml:space="preserve">(1) البيانات لا تشمل ذلك الجزء من محافظة القدس والذي ضمه الاحتلال الإسرائيلي إليه عنوة بعيد احتلاله للضفة الغربية عام </t>
    </r>
    <r>
      <rPr>
        <sz val="9"/>
        <rFont val="Times New Roman"/>
        <family val="1"/>
        <charset val="178"/>
      </rPr>
      <t>1967.</t>
    </r>
  </si>
  <si>
    <t xml:space="preserve">Palestinian Central Bureau of Statistics, 2019. Data Base of Foreign Trade Data 2018.  Ramallah - Palestine. </t>
  </si>
  <si>
    <t xml:space="preserve">الجهاز المركزي للإحصاء الفلسطيني، 2019. قاعدة بيانات التجارة الخارجية 2018.  رام الله – فلسطين. </t>
  </si>
  <si>
    <t xml:space="preserve">سلطة الطاقة والموارد الطبيعية الفلسطينية، 2019.  رام الله -  فلسطين.  </t>
  </si>
  <si>
    <t xml:space="preserve">Palestinian Energy and Natural Resources Authority, 2019.  Ramallah -Palestine.  </t>
  </si>
  <si>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</si>
  <si>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Arial"/>
        <family val="2"/>
      </rPr>
      <t>Source:</t>
    </r>
    <r>
      <rPr>
        <sz val="9"/>
        <rFont val="Arial"/>
        <family val="2"/>
      </rPr>
      <t xml:space="preserve"> Palestinian Energy and Natural Resources Authority, 2019.  Ramallah -Palestine.  </t>
    </r>
  </si>
  <si>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</si>
  <si>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Calibri"/>
        <family val="2"/>
        <scheme val="minor"/>
      </rPr>
      <t>Source:</t>
    </r>
    <r>
      <rPr>
        <sz val="9"/>
        <rFont val="Calibri"/>
        <family val="2"/>
        <scheme val="minor"/>
      </rPr>
      <t xml:space="preserve"> Palestinian Energy and Natural Resources Authority, 2019.  Ramallah -Palestine. </t>
    </r>
  </si>
  <si>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</si>
  <si>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Calibri"/>
        <family val="2"/>
        <scheme val="minor"/>
      </rPr>
      <t xml:space="preserve">Source: </t>
    </r>
    <r>
      <rPr>
        <sz val="9"/>
        <rFont val="Calibri"/>
        <family val="2"/>
        <scheme val="minor"/>
      </rPr>
      <t xml:space="preserve">Palestinian Energy and Natural Resources Authority, 2019.  Ramallah -Palestine. </t>
    </r>
  </si>
  <si>
    <t xml:space="preserve">Palestinian Central Bureau of Statistics, 2019. Economic Series Surveys 2018.  Ramallah - Palestine.  </t>
  </si>
  <si>
    <t xml:space="preserve">الجهاز المركزي للإحصاء الفلسطيني، 2019. سلسلة المسوح الاقتصادية 2018.  رام الله – فلسطين. </t>
  </si>
  <si>
    <t>الجهاز المركزي للإحصاء الفلسطيني، 2019. سلسلة المسوح الاقتصادية 2018.  رام الله – فلسطين.</t>
  </si>
  <si>
    <t xml:space="preserve">Palestinian Central Bureau of Statistics, 2019. Economic Series Surveys 2018.  Ramallah - Palestine. </t>
  </si>
  <si>
    <t>1. في جميع الحسابات المتعلقة بالفحم والحطب، تم اعتبار القيمة الحرارية موحدة لكل من الفحم والحطب بناء على وزن كل نوع في الميزان  وقد اعتبرت القيمة الحرارية لكليهما 15.81 جيجا جول/طن.</t>
  </si>
  <si>
    <t>1. In all accounts related to charcoal and wood, a unified calorific value was used for each of the charcoal and wood based on the weight of each type in the balance, and the  calorific value for both was considered to be 15.81 gigajoules/ton</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</si>
</sst>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_-* #,##0_-;_-* #,##0\-;_-* &quot;-&quot;_-;_-@_-"/>
    <numFmt numFmtId="165" formatCode="_-* #,##0.00_-;_-* #,##0.00\-;_-* &quot;-&quot;??_-;_-@_-"/>
    <numFmt numFmtId="166" formatCode="_-* #,##0.00_-;\-* #,##0.00_-;_-* &quot;-&quot;??_-;_-@_-"/>
    <numFmt numFmtId="167" formatCode="#,##0.0"/>
    <numFmt numFmtId="168" formatCode="_-* #,##0_-;\-* #,##0_-;_-* &quot;-&quot;??_-;_-@_-"/>
    <numFmt numFmtId="169" formatCode="0.00000"/>
    <numFmt numFmtId="170" formatCode="#,##0.000"/>
    <numFmt numFmtId="171" formatCode="_-* #,##0.000_-;_-* #,##0.000\-;_-* &quot;-&quot;??_-;_-@_-"/>
    <numFmt numFmtId="172" formatCode="_-* #,##0.00_-;_-* #,##0.00\-;_-* &quot;-&quot;_-;_-@_-"/>
    <numFmt numFmtId="173" formatCode="_-* #,##0.0000_-;_-* #,##0.0000\-;_-* &quot;-&quot;_-;_-@_-"/>
    <numFmt numFmtId="174" formatCode="#,##0.0000"/>
    <numFmt numFmtId="175" formatCode="#,##0.000000"/>
    <numFmt numFmtId="176" formatCode="_-* #,##0.0000000000000000_-;_-* #,##0.0000000000000000\-;_-* &quot;-&quot;_-;_-@_-"/>
    <numFmt numFmtId="177" formatCode="_-* #,##0.000_-;_-* #,##0.000\-;_-* &quot;-&quot;_-;_-@_-"/>
    <numFmt numFmtId="178" formatCode="_-* #,##0.00000_-;_-* #,##0.00000\-;_-* &quot;-&quot;??_-;_-@_-"/>
    <numFmt numFmtId="179" formatCode="_-* #,##0.0000000_-;_-* #,##0.0000000\-;_-* &quot;-&quot;??_-;_-@_-"/>
    <numFmt numFmtId="180" formatCode="_-* #,##0.00000000_-;_-* #,##0.00000000\-;_-* &quot;-&quot;??_-;_-@_-"/>
    <numFmt numFmtId="181" formatCode="_-* #,##0.000000000000_-;_-* #,##0.000000000000\-;_-* &quot;-&quot;??_-;_-@_-"/>
  </numFmts>
  <fonts count="54">
    <font>
      <sz val="10"/>
      <name val="Arial"/>
      <charset val="178"/>
    </font>
    <font>
      <sz val="10"/>
      <name val="Arial"/>
      <family val="2"/>
    </font>
    <font>
      <sz val="10"/>
      <name val="Simplified Arabic"/>
      <family val="1"/>
    </font>
    <font>
      <b/>
      <sz val="12"/>
      <name val="Simplified Arabic"/>
      <family val="1"/>
    </font>
    <font>
      <b/>
      <sz val="12"/>
      <name val="Times New Roman"/>
      <family val="1"/>
      <charset val="178"/>
    </font>
    <font>
      <b/>
      <sz val="10"/>
      <name val="Simplified Arabic"/>
      <family val="1"/>
    </font>
    <font>
      <b/>
      <sz val="10"/>
      <name val="Arial"/>
      <family val="2"/>
    </font>
    <font>
      <sz val="10"/>
      <name val="Arial"/>
      <family val="2"/>
      <charset val="178"/>
    </font>
    <font>
      <b/>
      <sz val="10"/>
      <name val="Arial"/>
      <family val="2"/>
      <charset val="178"/>
    </font>
    <font>
      <sz val="10"/>
      <name val="Arial"/>
      <family val="2"/>
    </font>
    <font>
      <sz val="10"/>
      <name val="Times New Roman (Arabic)"/>
      <family val="1"/>
      <charset val="178"/>
    </font>
    <font>
      <sz val="9"/>
      <name val="Simplified Arabic"/>
      <family val="1"/>
    </font>
    <font>
      <sz val="9"/>
      <name val="Times New Roman"/>
      <family val="1"/>
      <charset val="178"/>
    </font>
    <font>
      <sz val="9"/>
      <name val="Arial"/>
      <family val="2"/>
    </font>
    <font>
      <b/>
      <sz val="10"/>
      <name val="Times New Roman"/>
      <family val="1"/>
      <charset val="178"/>
    </font>
    <font>
      <sz val="10"/>
      <name val="Times New Roman"/>
      <family val="1"/>
    </font>
    <font>
      <sz val="10"/>
      <name val="Times New Roman"/>
      <family val="1"/>
      <charset val="178"/>
    </font>
    <font>
      <b/>
      <sz val="9"/>
      <name val="Simplified Arabic"/>
      <family val="1"/>
    </font>
    <font>
      <sz val="10"/>
      <name val="Arial"/>
      <family val="2"/>
      <charset val="178"/>
    </font>
    <font>
      <b/>
      <sz val="9"/>
      <name val="Times New Roman"/>
      <family val="1"/>
      <charset val="178"/>
    </font>
    <font>
      <sz val="10"/>
      <name val="Arial"/>
      <family val="2"/>
    </font>
    <font>
      <sz val="9"/>
      <name val="Arial"/>
      <family val="2"/>
      <charset val="178"/>
    </font>
    <font>
      <b/>
      <sz val="11"/>
      <name val="Simplified Arabic"/>
      <family val="1"/>
    </font>
    <font>
      <b/>
      <sz val="11"/>
      <name val="Times New Roman"/>
      <family val="1"/>
      <charset val="178"/>
    </font>
    <font>
      <b/>
      <sz val="11"/>
      <name val="Arial"/>
      <family val="2"/>
      <charset val="178"/>
    </font>
    <font>
      <b/>
      <sz val="9"/>
      <name val="Arial"/>
      <family val="2"/>
      <charset val="178"/>
    </font>
    <font>
      <b/>
      <sz val="9"/>
      <name val="Arial"/>
      <family val="2"/>
    </font>
    <font>
      <sz val="9"/>
      <color indexed="8"/>
      <name val="Arial"/>
      <family val="2"/>
    </font>
    <font>
      <b/>
      <sz val="9"/>
      <color indexed="8"/>
      <name val="Arial"/>
      <family val="2"/>
    </font>
    <font>
      <b/>
      <sz val="10"/>
      <name val="Simplified Arabic"/>
      <family val="1"/>
    </font>
    <font>
      <sz val="9"/>
      <name val="Calibri"/>
      <family val="2"/>
      <scheme val="minor"/>
    </font>
    <font>
      <b/>
      <sz val="9"/>
      <name val="Calibri"/>
      <family val="2"/>
      <scheme val="minor"/>
    </font>
    <font>
      <b/>
      <sz val="9"/>
      <color indexed="8"/>
      <name val="Calibri"/>
      <family val="2"/>
      <scheme val="minor"/>
    </font>
    <font>
      <vertAlign val="superscript"/>
      <sz val="9"/>
      <name val="Simplified Arabic"/>
      <family val="1"/>
    </font>
    <font>
      <vertAlign val="superscript"/>
      <sz val="9"/>
      <name val="Arial"/>
      <family val="2"/>
    </font>
    <font>
      <sz val="9"/>
      <color rgb="FF000000"/>
      <name val="Arial"/>
      <family val="2"/>
    </font>
    <font>
      <b/>
      <vertAlign val="superscript"/>
      <sz val="9"/>
      <name val="Simplified Arabic"/>
      <family val="1"/>
    </font>
    <font>
      <b/>
      <vertAlign val="superscript"/>
      <sz val="9"/>
      <name val="Arial"/>
      <family val="2"/>
    </font>
    <font>
      <b/>
      <vertAlign val="superscript"/>
      <sz val="11"/>
      <name val="Simplified Arabic"/>
      <family val="1"/>
    </font>
    <font>
      <b/>
      <vertAlign val="subscript"/>
      <sz val="11"/>
      <name val="Simplified Arabic"/>
      <family val="1"/>
    </font>
    <font>
      <b/>
      <vertAlign val="superscript"/>
      <sz val="11"/>
      <name val="Arial"/>
      <family val="2"/>
    </font>
    <font>
      <sz val="11"/>
      <name val="Simplified Arabic"/>
      <family val="1"/>
    </font>
    <font>
      <sz val="11"/>
      <name val="Arial"/>
      <family val="2"/>
    </font>
    <font>
      <sz val="9"/>
      <name val="Times New Roman"/>
      <family val="1"/>
    </font>
    <font>
      <b/>
      <sz val="11"/>
      <color rgb="FFFFFF00"/>
      <name val="Arial"/>
      <family val="2"/>
    </font>
    <font>
      <b/>
      <sz val="11"/>
      <name val="Arial"/>
      <family val="2"/>
    </font>
    <font>
      <sz val="10"/>
      <color rgb="FFFF0000"/>
      <name val="Arial"/>
      <family val="2"/>
    </font>
    <font>
      <b/>
      <sz val="10"/>
      <color rgb="FFFF0000"/>
      <name val="Arial"/>
      <family val="2"/>
    </font>
    <font>
      <b/>
      <sz val="9"/>
      <color indexed="81"/>
      <name val="Tahoma"/>
      <family val="2"/>
    </font>
    <font>
      <sz val="9"/>
      <color indexed="81"/>
      <name val="Tahoma"/>
      <family val="2"/>
    </font>
    <font>
      <b/>
      <sz val="9"/>
      <color rgb="FF000000"/>
      <name val="Arial"/>
      <family val="2"/>
    </font>
    <font>
      <vertAlign val="superscript"/>
      <sz val="11"/>
      <name val="Simplified Arabic"/>
      <family val="1"/>
    </font>
    <font>
      <vertAlign val="superscript"/>
      <sz val="11"/>
      <name val="Arial"/>
      <family val="2"/>
    </font>
    <font>
      <b/>
      <sz val="11"/>
      <name val="Simplified Arabic"/>
      <family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166" fontId="1" fillId="0" borderId="0" applyFont="0" applyFill="0" applyBorder="0" applyAlignment="0" applyProtection="0"/>
    <xf numFmtId="0" fontId="14" fillId="0" borderId="0" applyNumberFormat="0">
      <alignment horizontal="left"/>
    </xf>
    <xf numFmtId="0" fontId="9" fillId="0" borderId="0"/>
    <xf numFmtId="9" fontId="1" fillId="0" borderId="0" applyFont="0" applyFill="0" applyBorder="0" applyAlignment="0" applyProtection="0"/>
    <xf numFmtId="0" fontId="1" fillId="0" borderId="0"/>
    <xf numFmtId="165" fontId="1" fillId="0" borderId="0" applyFont="0" applyFill="0" applyBorder="0" applyAlignment="0" applyProtection="0"/>
  </cellStyleXfs>
  <cellXfs count="546">
    <xf numFmtId="0" fontId="0" fillId="0" borderId="0" xfId="0"/>
    <xf numFmtId="0" fontId="0" fillId="0" borderId="0" xfId="0" applyAlignment="1">
      <alignment vertical="center"/>
    </xf>
    <xf numFmtId="0" fontId="9" fillId="0" borderId="0" xfId="0" applyFont="1"/>
    <xf numFmtId="0" fontId="2" fillId="0" borderId="0" xfId="0" applyFont="1"/>
    <xf numFmtId="0" fontId="6" fillId="0" borderId="0" xfId="0" applyFont="1"/>
    <xf numFmtId="0" fontId="8" fillId="0" borderId="0" xfId="0" applyFont="1" applyFill="1" applyBorder="1"/>
    <xf numFmtId="0" fontId="0" fillId="0" borderId="0" xfId="0" applyFill="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Continuous" vertical="center" wrapText="1"/>
    </xf>
    <xf numFmtId="1" fontId="16" fillId="0" borderId="0" xfId="0" applyNumberFormat="1" applyFont="1" applyFill="1" applyBorder="1" applyAlignment="1">
      <alignment horizontal="center" vertical="center" wrapText="1"/>
    </xf>
    <xf numFmtId="1" fontId="16" fillId="0" borderId="0" xfId="0" applyNumberFormat="1" applyFont="1" applyFill="1" applyBorder="1" applyAlignment="1">
      <alignment horizontal="centerContinuous" vertical="center" wrapText="1"/>
    </xf>
    <xf numFmtId="0" fontId="17" fillId="0" borderId="0" xfId="0" applyFont="1" applyFill="1" applyBorder="1" applyAlignment="1">
      <alignment horizontal="right" vertical="center" wrapText="1"/>
    </xf>
    <xf numFmtId="2" fontId="18" fillId="0" borderId="0" xfId="0" applyNumberFormat="1" applyFont="1" applyFill="1" applyBorder="1" applyAlignment="1">
      <alignment horizontal="right" vertical="center" wrapText="1"/>
    </xf>
    <xf numFmtId="0" fontId="19" fillId="0" borderId="0" xfId="0" applyFont="1" applyFill="1" applyBorder="1" applyAlignment="1">
      <alignment horizontal="left" vertical="center" wrapText="1"/>
    </xf>
    <xf numFmtId="0" fontId="2" fillId="0" borderId="0" xfId="0" applyFont="1" applyFill="1" applyBorder="1" applyAlignment="1">
      <alignment vertical="center"/>
    </xf>
    <xf numFmtId="2" fontId="7" fillId="0" borderId="0" xfId="0" applyNumberFormat="1" applyFont="1" applyFill="1" applyBorder="1" applyAlignment="1">
      <alignment horizontal="right"/>
    </xf>
    <xf numFmtId="0" fontId="10" fillId="0" borderId="0" xfId="0" applyFont="1" applyFill="1" applyBorder="1" applyAlignment="1">
      <alignment vertical="center"/>
    </xf>
    <xf numFmtId="0" fontId="4" fillId="0" borderId="0" xfId="0" applyFont="1" applyFill="1" applyAlignment="1">
      <alignment vertical="center"/>
    </xf>
    <xf numFmtId="0" fontId="6" fillId="0" borderId="0" xfId="0" applyFont="1" applyFill="1" applyAlignment="1">
      <alignment vertical="center" wrapText="1"/>
    </xf>
    <xf numFmtId="0" fontId="0" fillId="0" borderId="0" xfId="0" applyFill="1" applyAlignment="1">
      <alignment vertical="center" wrapText="1"/>
    </xf>
    <xf numFmtId="2" fontId="8" fillId="0" borderId="0" xfId="0" applyNumberFormat="1" applyFont="1" applyFill="1" applyBorder="1" applyAlignment="1">
      <alignment horizontal="right"/>
    </xf>
    <xf numFmtId="0" fontId="0" fillId="0" borderId="0" xfId="0" applyFill="1" applyBorder="1"/>
    <xf numFmtId="0" fontId="20" fillId="0" borderId="0" xfId="0" applyFont="1" applyFill="1" applyAlignment="1">
      <alignment vertical="center" wrapText="1"/>
    </xf>
    <xf numFmtId="0" fontId="6" fillId="0" borderId="0" xfId="0" applyFont="1" applyAlignment="1">
      <alignment vertical="center"/>
    </xf>
    <xf numFmtId="3" fontId="9" fillId="0" borderId="0" xfId="0" applyNumberFormat="1" applyFont="1"/>
    <xf numFmtId="167" fontId="9" fillId="0" borderId="0" xfId="0" applyNumberFormat="1" applyFont="1"/>
    <xf numFmtId="0" fontId="12" fillId="0" borderId="0" xfId="0" applyFont="1" applyFill="1" applyBorder="1" applyAlignment="1">
      <alignment horizontal="left" vertical="center"/>
    </xf>
    <xf numFmtId="0" fontId="11"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2" fillId="0" borderId="3" xfId="0" applyFont="1" applyBorder="1" applyAlignment="1">
      <alignment vertical="center"/>
    </xf>
    <xf numFmtId="0" fontId="1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3" fillId="0" borderId="0" xfId="0" applyFont="1" applyFill="1" applyAlignment="1">
      <alignment vertical="center"/>
    </xf>
    <xf numFmtId="0" fontId="17" fillId="0" borderId="3" xfId="0" applyFont="1" applyFill="1" applyBorder="1" applyAlignment="1">
      <alignment horizontal="right" vertical="center"/>
    </xf>
    <xf numFmtId="0" fontId="19" fillId="0" borderId="3" xfId="0" applyFont="1" applyFill="1" applyBorder="1" applyAlignment="1">
      <alignment horizontal="left" vertical="center"/>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xf numFmtId="167" fontId="0" fillId="0" borderId="0" xfId="0" applyNumberFormat="1" applyFill="1" applyBorder="1" applyAlignment="1">
      <alignment horizontal="right" vertical="center" indent="1"/>
    </xf>
    <xf numFmtId="0" fontId="11"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1" fillId="0" borderId="2" xfId="0" applyFont="1" applyBorder="1" applyAlignment="1">
      <alignment horizontal="left" vertical="center"/>
    </xf>
    <xf numFmtId="0" fontId="25" fillId="0" borderId="5" xfId="0" applyFont="1" applyBorder="1" applyAlignment="1">
      <alignment horizontal="left" vertical="center"/>
    </xf>
    <xf numFmtId="0" fontId="11" fillId="0" borderId="4" xfId="0" applyFont="1" applyBorder="1" applyAlignment="1">
      <alignment horizontal="right" vertical="center"/>
    </xf>
    <xf numFmtId="0" fontId="11" fillId="0" borderId="2" xfId="0" applyFont="1" applyBorder="1" applyAlignment="1">
      <alignment horizontal="right" vertical="center"/>
    </xf>
    <xf numFmtId="0" fontId="17" fillId="0" borderId="5" xfId="0" applyFont="1" applyBorder="1" applyAlignment="1">
      <alignment horizontal="right" vertical="center"/>
    </xf>
    <xf numFmtId="0" fontId="21" fillId="0" borderId="7" xfId="0" applyFont="1" applyFill="1" applyBorder="1" applyAlignment="1">
      <alignment horizontal="center" vertical="center" wrapText="1"/>
    </xf>
    <xf numFmtId="0" fontId="17" fillId="0" borderId="4" xfId="0" applyFont="1" applyFill="1" applyBorder="1" applyAlignment="1">
      <alignment horizontal="right" vertical="center"/>
    </xf>
    <xf numFmtId="0" fontId="11" fillId="0" borderId="2" xfId="0" applyFont="1" applyFill="1" applyBorder="1" applyAlignment="1">
      <alignment vertical="center" wrapText="1"/>
    </xf>
    <xf numFmtId="9" fontId="0" fillId="0" borderId="0" xfId="4" applyFont="1" applyFill="1" applyBorder="1"/>
    <xf numFmtId="0" fontId="9" fillId="0" borderId="0" xfId="0" applyFont="1" applyAlignment="1">
      <alignment vertical="center"/>
    </xf>
    <xf numFmtId="0" fontId="21" fillId="0" borderId="4" xfId="0" applyFont="1" applyBorder="1" applyAlignment="1">
      <alignment horizontal="center" vertical="center" wrapText="1"/>
    </xf>
    <xf numFmtId="3" fontId="27" fillId="0" borderId="0" xfId="0" applyNumberFormat="1" applyFont="1" applyBorder="1" applyAlignment="1">
      <alignment horizontal="right" vertical="center" indent="1"/>
    </xf>
    <xf numFmtId="3" fontId="28" fillId="0" borderId="0" xfId="0" applyNumberFormat="1" applyFont="1" applyBorder="1" applyAlignment="1">
      <alignment horizontal="right" vertical="center" indent="1"/>
    </xf>
    <xf numFmtId="3" fontId="9" fillId="0" borderId="0" xfId="0" applyNumberFormat="1" applyFont="1" applyAlignment="1">
      <alignment vertical="center"/>
    </xf>
    <xf numFmtId="167" fontId="9" fillId="0" borderId="0" xfId="0" applyNumberFormat="1" applyFont="1" applyAlignment="1">
      <alignment vertical="center"/>
    </xf>
    <xf numFmtId="167" fontId="6" fillId="0" borderId="0" xfId="0" applyNumberFormat="1" applyFont="1" applyAlignment="1">
      <alignment vertical="center"/>
    </xf>
    <xf numFmtId="0" fontId="8" fillId="0" borderId="0" xfId="0" applyFont="1" applyFill="1" applyBorder="1" applyAlignment="1">
      <alignment vertical="center"/>
    </xf>
    <xf numFmtId="3" fontId="0" fillId="0" borderId="0" xfId="0" applyNumberFormat="1" applyAlignment="1">
      <alignment vertical="center"/>
    </xf>
    <xf numFmtId="0" fontId="30" fillId="0" borderId="5" xfId="0" applyFont="1" applyBorder="1" applyAlignment="1">
      <alignment horizontal="center" vertical="center" wrapText="1"/>
    </xf>
    <xf numFmtId="0" fontId="30" fillId="0" borderId="2" xfId="0" applyFont="1" applyBorder="1" applyAlignment="1">
      <alignment horizontal="left" vertical="center"/>
    </xf>
    <xf numFmtId="0" fontId="31" fillId="0" borderId="5" xfId="0" applyFont="1" applyBorder="1" applyAlignment="1">
      <alignment horizontal="left" vertical="center"/>
    </xf>
    <xf numFmtId="0" fontId="9" fillId="0" borderId="0" xfId="0" applyFont="1" applyAlignment="1">
      <alignment vertical="center" shrinkToFit="1"/>
    </xf>
    <xf numFmtId="0" fontId="31" fillId="0" borderId="3" xfId="0" applyFont="1" applyBorder="1" applyAlignment="1">
      <alignment horizontal="left" vertical="center"/>
    </xf>
    <xf numFmtId="0" fontId="17" fillId="0" borderId="0" xfId="0" applyFont="1" applyBorder="1" applyAlignment="1">
      <alignment horizontal="right" vertical="center"/>
    </xf>
    <xf numFmtId="0" fontId="13" fillId="0" borderId="0" xfId="0" applyFont="1" applyBorder="1" applyAlignment="1">
      <alignment horizontal="left" vertical="center"/>
    </xf>
    <xf numFmtId="0" fontId="17" fillId="0" borderId="5" xfId="0" applyFont="1" applyFill="1" applyBorder="1" applyAlignment="1">
      <alignment horizontal="right" vertical="center" wrapText="1"/>
    </xf>
    <xf numFmtId="0" fontId="21" fillId="0" borderId="2" xfId="0" applyFont="1" applyFill="1" applyBorder="1" applyAlignment="1">
      <alignment horizontal="left" vertical="justify" wrapText="1" readingOrder="1"/>
    </xf>
    <xf numFmtId="0" fontId="17" fillId="0" borderId="1" xfId="0" applyFont="1" applyFill="1" applyBorder="1" applyAlignment="1">
      <alignment horizontal="right" vertical="center"/>
    </xf>
    <xf numFmtId="0" fontId="25" fillId="0" borderId="4" xfId="0" applyFont="1" applyBorder="1" applyAlignment="1">
      <alignment horizontal="left" vertical="center"/>
    </xf>
    <xf numFmtId="0" fontId="13" fillId="0" borderId="3" xfId="0" applyFont="1" applyBorder="1" applyAlignment="1">
      <alignment horizontal="right" vertical="center"/>
    </xf>
    <xf numFmtId="0" fontId="26" fillId="0" borderId="3" xfId="0" applyFont="1" applyBorder="1" applyAlignment="1">
      <alignment horizontal="left" vertical="center"/>
    </xf>
    <xf numFmtId="2" fontId="21" fillId="0" borderId="0" xfId="0" applyNumberFormat="1" applyFont="1" applyFill="1" applyBorder="1" applyAlignment="1">
      <alignment horizontal="left" vertical="center" wrapText="1" indent="1"/>
    </xf>
    <xf numFmtId="2" fontId="25" fillId="0" borderId="13" xfId="0" applyNumberFormat="1" applyFont="1" applyFill="1" applyBorder="1" applyAlignment="1">
      <alignment horizontal="left" vertical="center" wrapText="1" indent="1"/>
    </xf>
    <xf numFmtId="3" fontId="29" fillId="0" borderId="0" xfId="0" applyNumberFormat="1" applyFont="1" applyAlignment="1">
      <alignment horizontal="right"/>
    </xf>
    <xf numFmtId="3" fontId="6" fillId="0" borderId="0" xfId="0" applyNumberFormat="1" applyFont="1"/>
    <xf numFmtId="0" fontId="11" fillId="0" borderId="2" xfId="0" applyFont="1" applyFill="1" applyBorder="1" applyAlignment="1">
      <alignment horizontal="right" vertical="center"/>
    </xf>
    <xf numFmtId="0" fontId="11" fillId="0" borderId="5" xfId="0" applyFont="1" applyFill="1" applyBorder="1" applyAlignment="1">
      <alignment horizontal="right" vertical="center"/>
    </xf>
    <xf numFmtId="0" fontId="21" fillId="0" borderId="5" xfId="0" applyFont="1" applyBorder="1" applyAlignment="1">
      <alignment horizontal="left" vertical="center"/>
    </xf>
    <xf numFmtId="168" fontId="27" fillId="0" borderId="0" xfId="1" applyNumberFormat="1" applyFont="1" applyBorder="1" applyAlignment="1">
      <alignment horizontal="right" vertical="center" indent="1"/>
    </xf>
    <xf numFmtId="168" fontId="28" fillId="0" borderId="0" xfId="1" applyNumberFormat="1" applyFont="1" applyBorder="1" applyAlignment="1">
      <alignment horizontal="right" vertical="center" indent="1"/>
    </xf>
    <xf numFmtId="168" fontId="28" fillId="0" borderId="13" xfId="1" applyNumberFormat="1" applyFont="1" applyBorder="1" applyAlignment="1">
      <alignment horizontal="right" vertical="center" indent="1"/>
    </xf>
    <xf numFmtId="0" fontId="9" fillId="0" borderId="0" xfId="3"/>
    <xf numFmtId="0" fontId="17" fillId="0" borderId="1" xfId="3" applyFont="1" applyBorder="1" applyAlignment="1">
      <alignment horizontal="right" vertical="center" wrapText="1" readingOrder="2"/>
    </xf>
    <xf numFmtId="0" fontId="6" fillId="0" borderId="0" xfId="3" applyFont="1"/>
    <xf numFmtId="0" fontId="11" fillId="0" borderId="2" xfId="3" applyFont="1" applyBorder="1" applyAlignment="1">
      <alignment horizontal="right" vertical="center" wrapText="1" readingOrder="2"/>
    </xf>
    <xf numFmtId="0" fontId="4" fillId="0" borderId="0" xfId="3" applyFont="1" applyFill="1" applyAlignment="1">
      <alignment vertical="center"/>
    </xf>
    <xf numFmtId="0" fontId="9" fillId="0" borderId="0" xfId="3" applyFill="1" applyAlignment="1">
      <alignment vertical="center"/>
    </xf>
    <xf numFmtId="0" fontId="11" fillId="0" borderId="0" xfId="3" applyFont="1" applyFill="1" applyBorder="1" applyAlignment="1">
      <alignment horizontal="right" vertical="center"/>
    </xf>
    <xf numFmtId="0" fontId="13" fillId="0" borderId="0" xfId="3" applyFont="1" applyFill="1" applyAlignment="1">
      <alignment vertical="center"/>
    </xf>
    <xf numFmtId="0" fontId="12" fillId="0" borderId="0" xfId="3" applyFont="1" applyFill="1" applyBorder="1" applyAlignment="1">
      <alignment horizontal="left" vertical="center"/>
    </xf>
    <xf numFmtId="0" fontId="21" fillId="0" borderId="0" xfId="3" applyFont="1" applyFill="1" applyBorder="1" applyAlignment="1">
      <alignment horizontal="left" vertical="center"/>
    </xf>
    <xf numFmtId="0" fontId="17" fillId="0" borderId="1" xfId="3" applyFont="1" applyFill="1" applyBorder="1" applyAlignment="1">
      <alignment horizontal="right" vertical="center"/>
    </xf>
    <xf numFmtId="0" fontId="17" fillId="0" borderId="3" xfId="3" applyFont="1" applyFill="1" applyBorder="1" applyAlignment="1">
      <alignment horizontal="right" vertical="center"/>
    </xf>
    <xf numFmtId="0" fontId="19" fillId="0" borderId="3" xfId="3" applyFont="1" applyFill="1" applyBorder="1" applyAlignment="1">
      <alignment horizontal="left" vertical="center"/>
    </xf>
    <xf numFmtId="0" fontId="6" fillId="0" borderId="0" xfId="3" applyFont="1" applyFill="1" applyAlignment="1">
      <alignment vertical="center" wrapText="1"/>
    </xf>
    <xf numFmtId="0" fontId="11" fillId="0" borderId="2"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9" fillId="0" borderId="0" xfId="3" applyFill="1" applyAlignment="1">
      <alignment vertical="center" wrapText="1"/>
    </xf>
    <xf numFmtId="0" fontId="21" fillId="0" borderId="5" xfId="3" applyFont="1" applyFill="1" applyBorder="1" applyAlignment="1">
      <alignment horizontal="center" vertical="center" wrapText="1"/>
    </xf>
    <xf numFmtId="0" fontId="21" fillId="0" borderId="7" xfId="3" applyFont="1" applyFill="1" applyBorder="1" applyAlignment="1">
      <alignment horizontal="center" vertical="center" wrapText="1"/>
    </xf>
    <xf numFmtId="0" fontId="11" fillId="0" borderId="2" xfId="3" applyFont="1" applyFill="1" applyBorder="1" applyAlignment="1">
      <alignment vertical="center" wrapText="1"/>
    </xf>
    <xf numFmtId="2" fontId="21" fillId="0" borderId="0" xfId="3" applyNumberFormat="1" applyFont="1" applyFill="1" applyBorder="1" applyAlignment="1">
      <alignment horizontal="left" vertical="center" wrapText="1" indent="1"/>
    </xf>
    <xf numFmtId="0" fontId="21" fillId="0" borderId="2" xfId="3" applyFont="1" applyFill="1" applyBorder="1" applyAlignment="1">
      <alignment horizontal="left" vertical="justify" wrapText="1" readingOrder="1"/>
    </xf>
    <xf numFmtId="0" fontId="9" fillId="0" borderId="0" xfId="3" applyFont="1" applyFill="1" applyAlignment="1">
      <alignment vertical="center" wrapText="1"/>
    </xf>
    <xf numFmtId="0" fontId="17" fillId="0" borderId="5" xfId="3" applyFont="1" applyFill="1" applyBorder="1" applyAlignment="1">
      <alignment horizontal="right" vertical="center" wrapText="1"/>
    </xf>
    <xf numFmtId="2" fontId="25" fillId="0" borderId="13" xfId="3" applyNumberFormat="1" applyFont="1" applyFill="1" applyBorder="1" applyAlignment="1">
      <alignment horizontal="left" vertical="center" wrapText="1" indent="1"/>
    </xf>
    <xf numFmtId="0" fontId="3" fillId="0" borderId="0" xfId="3" applyFont="1" applyFill="1" applyBorder="1" applyAlignment="1">
      <alignment horizontal="center" vertical="center"/>
    </xf>
    <xf numFmtId="0" fontId="9" fillId="0" borderId="0" xfId="3" applyFill="1" applyBorder="1" applyAlignment="1">
      <alignment vertical="center"/>
    </xf>
    <xf numFmtId="0" fontId="14" fillId="0" borderId="0" xfId="3" applyFont="1" applyFill="1" applyBorder="1" applyAlignment="1">
      <alignment horizontal="center" vertical="center"/>
    </xf>
    <xf numFmtId="1" fontId="2" fillId="0" borderId="0" xfId="3" applyNumberFormat="1" applyFont="1" applyFill="1" applyBorder="1" applyAlignment="1">
      <alignment horizontal="center" vertical="center" wrapText="1"/>
    </xf>
    <xf numFmtId="1" fontId="2" fillId="0" borderId="0" xfId="3" applyNumberFormat="1" applyFont="1" applyFill="1" applyBorder="1" applyAlignment="1">
      <alignment horizontal="centerContinuous" vertical="center" wrapText="1"/>
    </xf>
    <xf numFmtId="1" fontId="16" fillId="0" borderId="0" xfId="3" applyNumberFormat="1" applyFont="1" applyFill="1" applyBorder="1" applyAlignment="1">
      <alignment horizontal="center" vertical="center" wrapText="1"/>
    </xf>
    <xf numFmtId="1" fontId="16" fillId="0" borderId="0" xfId="3" applyNumberFormat="1" applyFont="1" applyFill="1" applyBorder="1" applyAlignment="1">
      <alignment horizontal="centerContinuous" vertical="center" wrapText="1"/>
    </xf>
    <xf numFmtId="0" fontId="17" fillId="0" borderId="0" xfId="3" applyFont="1" applyFill="1" applyBorder="1" applyAlignment="1">
      <alignment horizontal="right" vertical="center" wrapText="1"/>
    </xf>
    <xf numFmtId="2" fontId="7" fillId="0" borderId="0" xfId="3" applyNumberFormat="1" applyFont="1" applyFill="1" applyBorder="1" applyAlignment="1">
      <alignment horizontal="right" vertical="center" wrapText="1"/>
    </xf>
    <xf numFmtId="0" fontId="19" fillId="0" borderId="0" xfId="3" applyFont="1" applyFill="1" applyBorder="1" applyAlignment="1">
      <alignment horizontal="left" vertical="center" wrapText="1"/>
    </xf>
    <xf numFmtId="0" fontId="2" fillId="0" borderId="0" xfId="3" applyFont="1" applyFill="1" applyBorder="1" applyAlignment="1">
      <alignment vertical="center"/>
    </xf>
    <xf numFmtId="2" fontId="7" fillId="0" borderId="0" xfId="3" applyNumberFormat="1" applyFont="1" applyFill="1" applyBorder="1" applyAlignment="1">
      <alignment horizontal="right"/>
    </xf>
    <xf numFmtId="0" fontId="10" fillId="0" borderId="0" xfId="3" applyFont="1" applyFill="1" applyBorder="1" applyAlignment="1">
      <alignment vertical="center"/>
    </xf>
    <xf numFmtId="2" fontId="8" fillId="0" borderId="0" xfId="3" applyNumberFormat="1" applyFont="1" applyFill="1" applyBorder="1" applyAlignment="1">
      <alignment horizontal="right"/>
    </xf>
    <xf numFmtId="2" fontId="20" fillId="0" borderId="0" xfId="0" applyNumberFormat="1" applyFont="1" applyFill="1" applyAlignment="1">
      <alignment vertical="center" wrapText="1"/>
    </xf>
    <xf numFmtId="2" fontId="9" fillId="0" borderId="0" xfId="3" applyNumberFormat="1" applyFont="1" applyFill="1" applyAlignment="1">
      <alignment vertical="center" wrapText="1"/>
    </xf>
    <xf numFmtId="3" fontId="0" fillId="0" borderId="0" xfId="0" applyNumberFormat="1"/>
    <xf numFmtId="0" fontId="0" fillId="0" borderId="0" xfId="0" applyBorder="1" applyAlignment="1">
      <alignment vertical="center"/>
    </xf>
    <xf numFmtId="0" fontId="0" fillId="0" borderId="0" xfId="0" applyBorder="1"/>
    <xf numFmtId="3" fontId="0" fillId="0" borderId="0" xfId="0" applyNumberFormat="1" applyBorder="1"/>
    <xf numFmtId="0" fontId="9" fillId="0" borderId="0" xfId="3" applyBorder="1"/>
    <xf numFmtId="0" fontId="25" fillId="0" borderId="3" xfId="0" applyFont="1" applyFill="1" applyBorder="1" applyAlignment="1">
      <alignment horizontal="left" vertical="center"/>
    </xf>
    <xf numFmtId="0" fontId="25" fillId="0" borderId="3" xfId="3" applyFont="1" applyFill="1" applyBorder="1" applyAlignment="1">
      <alignment horizontal="left" vertical="center"/>
    </xf>
    <xf numFmtId="169" fontId="9" fillId="0" borderId="0" xfId="0" applyNumberFormat="1" applyFont="1" applyAlignment="1">
      <alignment vertical="center"/>
    </xf>
    <xf numFmtId="169" fontId="6" fillId="0" borderId="0" xfId="0" applyNumberFormat="1" applyFont="1" applyAlignment="1">
      <alignment vertical="center"/>
    </xf>
    <xf numFmtId="170" fontId="9" fillId="0" borderId="0" xfId="0" applyNumberFormat="1" applyFont="1" applyAlignment="1">
      <alignment vertical="center"/>
    </xf>
    <xf numFmtId="0" fontId="1" fillId="0" borderId="0" xfId="0" applyFont="1" applyAlignment="1">
      <alignment vertical="center"/>
    </xf>
    <xf numFmtId="0" fontId="11" fillId="0" borderId="0" xfId="0" applyFont="1" applyBorder="1" applyAlignment="1">
      <alignment horizontal="right" vertical="center" wrapText="1" readingOrder="2"/>
    </xf>
    <xf numFmtId="0" fontId="25" fillId="0" borderId="5" xfId="3" applyFont="1" applyFill="1" applyBorder="1" applyAlignment="1">
      <alignment horizontal="left" vertical="center" wrapText="1"/>
    </xf>
    <xf numFmtId="0" fontId="25" fillId="0" borderId="5" xfId="0" applyFont="1" applyFill="1" applyBorder="1" applyAlignment="1">
      <alignment horizontal="left" vertical="center" wrapText="1"/>
    </xf>
    <xf numFmtId="168" fontId="0" fillId="0" borderId="0" xfId="0" applyNumberFormat="1" applyAlignment="1">
      <alignment vertical="center"/>
    </xf>
    <xf numFmtId="0" fontId="13" fillId="0" borderId="15" xfId="3" applyFont="1" applyBorder="1" applyAlignment="1">
      <alignment horizontal="center" vertical="center" wrapText="1" readingOrder="1"/>
    </xf>
    <xf numFmtId="0" fontId="27" fillId="0" borderId="0" xfId="0" applyFont="1"/>
    <xf numFmtId="0" fontId="27" fillId="0" borderId="0" xfId="3" applyFont="1"/>
    <xf numFmtId="0" fontId="11" fillId="0" borderId="3" xfId="0" applyFont="1" applyBorder="1" applyAlignment="1">
      <alignment horizontal="right" vertical="center"/>
    </xf>
    <xf numFmtId="3" fontId="8" fillId="0" borderId="0" xfId="0" applyNumberFormat="1" applyFont="1" applyFill="1" applyBorder="1"/>
    <xf numFmtId="0" fontId="26" fillId="0" borderId="0" xfId="0" applyFont="1" applyBorder="1" applyAlignment="1">
      <alignment horizontal="left" vertical="center"/>
    </xf>
    <xf numFmtId="3" fontId="9" fillId="0" borderId="0" xfId="3" applyNumberFormat="1"/>
    <xf numFmtId="168" fontId="27" fillId="0" borderId="8" xfId="1" applyNumberFormat="1" applyFont="1" applyBorder="1" applyAlignment="1">
      <alignment horizontal="right" vertical="center" indent="1"/>
    </xf>
    <xf numFmtId="168" fontId="28" fillId="0" borderId="8" xfId="1" applyNumberFormat="1" applyFont="1" applyBorder="1" applyAlignment="1">
      <alignment horizontal="right" vertical="center" indent="1"/>
    </xf>
    <xf numFmtId="0" fontId="21" fillId="0" borderId="4" xfId="0" applyFont="1" applyBorder="1" applyAlignment="1">
      <alignment horizontal="left" vertical="center"/>
    </xf>
    <xf numFmtId="2" fontId="17" fillId="0" borderId="0" xfId="0" applyNumberFormat="1" applyFont="1" applyFill="1" applyBorder="1" applyAlignment="1">
      <alignment horizontal="right" vertical="center" wrapText="1"/>
    </xf>
    <xf numFmtId="169" fontId="2" fillId="0" borderId="0" xfId="3" applyNumberFormat="1" applyFont="1" applyFill="1" applyBorder="1" applyAlignment="1">
      <alignment horizontal="center" vertical="center" wrapText="1"/>
    </xf>
    <xf numFmtId="0" fontId="17" fillId="0" borderId="1" xfId="0" applyFont="1" applyBorder="1" applyAlignment="1">
      <alignment horizontal="right" vertical="center"/>
    </xf>
    <xf numFmtId="168" fontId="26" fillId="0" borderId="13" xfId="0" applyNumberFormat="1" applyFont="1" applyBorder="1" applyAlignment="1">
      <alignment vertical="center"/>
    </xf>
    <xf numFmtId="3" fontId="13" fillId="0" borderId="12" xfId="0" applyNumberFormat="1" applyFont="1" applyBorder="1" applyAlignment="1">
      <alignment horizontal="left" wrapText="1" indent="1" readingOrder="2"/>
    </xf>
    <xf numFmtId="3" fontId="13" fillId="0" borderId="6" xfId="0" applyNumberFormat="1" applyFont="1" applyBorder="1" applyAlignment="1">
      <alignment horizontal="left" wrapText="1" indent="1" readingOrder="2"/>
    </xf>
    <xf numFmtId="3" fontId="13" fillId="0" borderId="6" xfId="0" applyNumberFormat="1" applyFont="1" applyFill="1" applyBorder="1" applyAlignment="1">
      <alignment horizontal="left" wrapText="1" indent="1" readingOrder="2"/>
    </xf>
    <xf numFmtId="0" fontId="9" fillId="0" borderId="3" xfId="0" applyFont="1" applyBorder="1" applyAlignment="1">
      <alignment vertical="center"/>
    </xf>
    <xf numFmtId="0" fontId="31" fillId="0" borderId="14" xfId="0" applyFont="1" applyBorder="1" applyAlignment="1">
      <alignment vertical="center"/>
    </xf>
    <xf numFmtId="0" fontId="30" fillId="0" borderId="2" xfId="0" applyFont="1" applyBorder="1" applyAlignment="1">
      <alignment horizontal="left" vertical="center" readingOrder="1"/>
    </xf>
    <xf numFmtId="2" fontId="21" fillId="0" borderId="6" xfId="0" applyNumberFormat="1" applyFont="1" applyFill="1" applyBorder="1" applyAlignment="1">
      <alignment horizontal="left" vertical="center" wrapText="1" indent="1"/>
    </xf>
    <xf numFmtId="2" fontId="21" fillId="0" borderId="11" xfId="0" applyNumberFormat="1" applyFont="1" applyFill="1" applyBorder="1" applyAlignment="1">
      <alignment horizontal="left" vertical="center" wrapText="1" indent="1"/>
    </xf>
    <xf numFmtId="2" fontId="25" fillId="0" borderId="7" xfId="0" applyNumberFormat="1" applyFont="1" applyFill="1" applyBorder="1" applyAlignment="1">
      <alignment horizontal="left" vertical="center" wrapText="1" indent="1"/>
    </xf>
    <xf numFmtId="0" fontId="26" fillId="0" borderId="14" xfId="0" applyFont="1" applyBorder="1" applyAlignment="1">
      <alignment horizontal="left" vertical="center"/>
    </xf>
    <xf numFmtId="2" fontId="25" fillId="0" borderId="13" xfId="0" applyNumberFormat="1" applyFont="1" applyFill="1" applyBorder="1" applyAlignment="1">
      <alignment vertical="center" wrapText="1"/>
    </xf>
    <xf numFmtId="2" fontId="21" fillId="0" borderId="0" xfId="0" applyNumberFormat="1" applyFont="1" applyFill="1" applyBorder="1" applyAlignment="1">
      <alignment vertical="center" wrapText="1"/>
    </xf>
    <xf numFmtId="0" fontId="25" fillId="0" borderId="5" xfId="0" applyFont="1" applyBorder="1" applyAlignment="1">
      <alignment horizontal="center" vertical="center" wrapText="1"/>
    </xf>
    <xf numFmtId="168" fontId="26" fillId="0" borderId="8" xfId="1" applyNumberFormat="1" applyFont="1" applyBorder="1" applyAlignment="1">
      <alignment vertical="center"/>
    </xf>
    <xf numFmtId="168" fontId="26" fillId="0" borderId="0" xfId="1" applyNumberFormat="1" applyFont="1" applyBorder="1" applyAlignment="1">
      <alignment vertical="center"/>
    </xf>
    <xf numFmtId="3" fontId="13" fillId="0" borderId="0" xfId="0" applyNumberFormat="1" applyFont="1" applyFill="1" applyBorder="1" applyAlignment="1">
      <alignment horizontal="left" wrapText="1" indent="1" readingOrder="2"/>
    </xf>
    <xf numFmtId="3" fontId="13" fillId="0" borderId="7" xfId="0" applyNumberFormat="1" applyFont="1" applyFill="1" applyBorder="1" applyAlignment="1">
      <alignment horizontal="left" wrapText="1" indent="1" readingOrder="2"/>
    </xf>
    <xf numFmtId="4" fontId="0" fillId="0" borderId="0" xfId="0" applyNumberFormat="1" applyFill="1" applyBorder="1" applyAlignment="1">
      <alignment horizontal="right" vertical="center" indent="1"/>
    </xf>
    <xf numFmtId="0" fontId="17" fillId="0" borderId="3" xfId="0" applyFont="1" applyBorder="1" applyAlignment="1">
      <alignment horizontal="left" vertical="center" readingOrder="2"/>
    </xf>
    <xf numFmtId="0" fontId="13" fillId="0" borderId="2" xfId="0" applyFont="1" applyBorder="1" applyAlignment="1">
      <alignment horizontal="right" vertical="center" indent="1"/>
    </xf>
    <xf numFmtId="0" fontId="13" fillId="0" borderId="2" xfId="0" applyFont="1" applyFill="1" applyBorder="1" applyAlignment="1">
      <alignment horizontal="right" vertical="center" indent="1"/>
    </xf>
    <xf numFmtId="3" fontId="30" fillId="0" borderId="0" xfId="0" applyNumberFormat="1" applyFont="1" applyBorder="1" applyAlignment="1">
      <alignment horizontal="right" vertical="center" indent="1"/>
    </xf>
    <xf numFmtId="0" fontId="26" fillId="0" borderId="9" xfId="3" applyFont="1" applyBorder="1" applyAlignment="1">
      <alignment horizontal="left" vertical="center" wrapText="1" readingOrder="2"/>
    </xf>
    <xf numFmtId="0" fontId="26" fillId="0" borderId="3" xfId="3" applyFont="1" applyBorder="1" applyAlignment="1">
      <alignment horizontal="left" vertical="center" wrapText="1" readingOrder="2"/>
    </xf>
    <xf numFmtId="0" fontId="13" fillId="0" borderId="11" xfId="0" applyFont="1" applyBorder="1" applyAlignment="1">
      <alignment horizontal="left" vertical="center" indent="1"/>
    </xf>
    <xf numFmtId="0" fontId="13" fillId="0" borderId="11" xfId="0" applyFont="1" applyFill="1" applyBorder="1" applyAlignment="1">
      <alignment horizontal="left" vertical="center" indent="1"/>
    </xf>
    <xf numFmtId="164" fontId="30" fillId="0" borderId="0" xfId="0" applyNumberFormat="1" applyFont="1" applyBorder="1" applyAlignment="1">
      <alignment horizontal="right" vertical="center" indent="1"/>
    </xf>
    <xf numFmtId="0" fontId="21" fillId="0" borderId="0" xfId="0" applyFont="1" applyBorder="1" applyAlignment="1">
      <alignment horizontal="left" vertical="center"/>
    </xf>
    <xf numFmtId="168" fontId="28" fillId="0" borderId="11" xfId="1" applyNumberFormat="1" applyFont="1" applyBorder="1" applyAlignment="1">
      <alignment horizontal="right" vertical="center" indent="1"/>
    </xf>
    <xf numFmtId="168" fontId="28" fillId="0" borderId="10" xfId="1" applyNumberFormat="1" applyFont="1" applyBorder="1" applyAlignment="1">
      <alignment horizontal="right" vertical="center" indent="1"/>
    </xf>
    <xf numFmtId="3" fontId="13" fillId="0" borderId="9" xfId="0" applyNumberFormat="1" applyFont="1" applyBorder="1" applyAlignment="1">
      <alignment horizontal="left" wrapText="1" indent="1" readingOrder="2"/>
    </xf>
    <xf numFmtId="3" fontId="13" fillId="0" borderId="11" xfId="0" applyNumberFormat="1" applyFont="1" applyBorder="1" applyAlignment="1">
      <alignment horizontal="left" wrapText="1" indent="1" readingOrder="2"/>
    </xf>
    <xf numFmtId="3" fontId="35" fillId="0" borderId="11" xfId="0" applyNumberFormat="1" applyFont="1" applyBorder="1" applyAlignment="1">
      <alignment horizontal="left" wrapText="1" indent="1" readingOrder="2"/>
    </xf>
    <xf numFmtId="3" fontId="35" fillId="0" borderId="11" xfId="0" applyNumberFormat="1" applyFont="1" applyFill="1" applyBorder="1" applyAlignment="1">
      <alignment horizontal="left" wrapText="1" indent="1" readingOrder="2"/>
    </xf>
    <xf numFmtId="3" fontId="32" fillId="0" borderId="9" xfId="0" applyNumberFormat="1" applyFont="1" applyBorder="1" applyAlignment="1">
      <alignment horizontal="right" vertical="center" indent="1"/>
    </xf>
    <xf numFmtId="3" fontId="32" fillId="0" borderId="11" xfId="0" applyNumberFormat="1" applyFont="1" applyBorder="1" applyAlignment="1">
      <alignment horizontal="right" vertical="center" indent="1"/>
    </xf>
    <xf numFmtId="3" fontId="32" fillId="0" borderId="10" xfId="0" applyNumberFormat="1" applyFont="1" applyBorder="1" applyAlignment="1">
      <alignment horizontal="right" vertical="center" indent="1"/>
    </xf>
    <xf numFmtId="0" fontId="25" fillId="0" borderId="2" xfId="0" applyFont="1" applyBorder="1" applyAlignment="1">
      <alignment horizontal="center" vertical="center" wrapText="1"/>
    </xf>
    <xf numFmtId="0" fontId="25" fillId="0" borderId="10" xfId="0" applyFont="1" applyFill="1" applyBorder="1" applyAlignment="1">
      <alignment horizontal="left" vertical="center" wrapText="1"/>
    </xf>
    <xf numFmtId="2" fontId="21" fillId="0" borderId="8" xfId="0" applyNumberFormat="1" applyFont="1" applyFill="1" applyBorder="1" applyAlignment="1">
      <alignment horizontal="left" vertical="center" wrapText="1" indent="1"/>
    </xf>
    <xf numFmtId="2" fontId="25" fillId="0" borderId="10" xfId="0" applyNumberFormat="1" applyFont="1" applyFill="1" applyBorder="1" applyAlignment="1">
      <alignment horizontal="left" vertical="center" wrapText="1" indent="1"/>
    </xf>
    <xf numFmtId="0" fontId="13" fillId="0" borderId="6" xfId="0" applyFont="1" applyFill="1" applyBorder="1" applyAlignment="1">
      <alignment horizontal="right" vertical="center" indent="1"/>
    </xf>
    <xf numFmtId="4" fontId="27" fillId="0" borderId="0" xfId="0" applyNumberFormat="1" applyFont="1" applyFill="1" applyBorder="1" applyAlignment="1">
      <alignment horizontal="right" vertical="center" indent="1"/>
    </xf>
    <xf numFmtId="164" fontId="30" fillId="0" borderId="0" xfId="0" applyNumberFormat="1" applyFont="1" applyFill="1" applyBorder="1" applyAlignment="1">
      <alignment horizontal="right" vertical="center" indent="1"/>
    </xf>
    <xf numFmtId="0" fontId="9" fillId="0" borderId="0" xfId="0" applyFont="1" applyAlignment="1">
      <alignment horizontal="right" vertical="center"/>
    </xf>
    <xf numFmtId="0" fontId="13" fillId="0" borderId="2" xfId="3" applyFont="1" applyBorder="1" applyAlignment="1">
      <alignment vertical="center"/>
    </xf>
    <xf numFmtId="0" fontId="17" fillId="0" borderId="4" xfId="0" applyFont="1" applyBorder="1" applyAlignment="1">
      <alignment horizontal="center" vertical="center" wrapText="1" readingOrder="2"/>
    </xf>
    <xf numFmtId="0" fontId="26" fillId="0" borderId="2" xfId="0" applyFont="1" applyBorder="1" applyAlignment="1">
      <alignment horizontal="center" vertical="center" wrapText="1" readingOrder="1"/>
    </xf>
    <xf numFmtId="164" fontId="31" fillId="0" borderId="0" xfId="0" applyNumberFormat="1" applyFont="1" applyFill="1" applyBorder="1" applyAlignment="1">
      <alignment horizontal="right" vertical="center" indent="1"/>
    </xf>
    <xf numFmtId="164" fontId="31" fillId="0" borderId="13" xfId="0" applyNumberFormat="1" applyFont="1" applyFill="1" applyBorder="1" applyAlignment="1">
      <alignment horizontal="right" vertical="center" indent="1"/>
    </xf>
    <xf numFmtId="164" fontId="31" fillId="0" borderId="7" xfId="0" applyNumberFormat="1" applyFont="1" applyFill="1" applyBorder="1" applyAlignment="1">
      <alignment horizontal="right" vertical="center" indent="1"/>
    </xf>
    <xf numFmtId="164" fontId="31" fillId="0" borderId="10" xfId="0" applyNumberFormat="1" applyFont="1" applyFill="1" applyBorder="1" applyAlignment="1">
      <alignment horizontal="right" vertical="center" indent="1"/>
    </xf>
    <xf numFmtId="0" fontId="26" fillId="0" borderId="8" xfId="3" applyFont="1" applyBorder="1" applyAlignment="1">
      <alignment horizontal="left" vertical="center" wrapText="1" readingOrder="2"/>
    </xf>
    <xf numFmtId="0" fontId="13" fillId="0" borderId="11" xfId="3" applyFont="1" applyBorder="1" applyAlignment="1">
      <alignment vertical="center"/>
    </xf>
    <xf numFmtId="167" fontId="13" fillId="0" borderId="0" xfId="3" applyNumberFormat="1" applyFont="1" applyBorder="1" applyAlignment="1">
      <alignment horizontal="right" vertical="center"/>
    </xf>
    <xf numFmtId="0" fontId="11" fillId="0" borderId="6" xfId="3" applyFont="1" applyBorder="1" applyAlignment="1">
      <alignment horizontal="right" vertical="center" wrapText="1" readingOrder="2"/>
    </xf>
    <xf numFmtId="167" fontId="13" fillId="0" borderId="13" xfId="3" applyNumberFormat="1" applyFont="1" applyBorder="1" applyAlignment="1">
      <alignment horizontal="right" vertical="center"/>
    </xf>
    <xf numFmtId="0" fontId="31" fillId="0" borderId="0" xfId="0" applyFont="1" applyBorder="1" applyAlignment="1">
      <alignment horizontal="left" vertical="center"/>
    </xf>
    <xf numFmtId="0" fontId="30" fillId="0" borderId="0" xfId="0" applyFont="1" applyBorder="1" applyAlignment="1">
      <alignment horizontal="left" vertical="center" wrapText="1"/>
    </xf>
    <xf numFmtId="0" fontId="1" fillId="0" borderId="1" xfId="3" applyFont="1" applyBorder="1"/>
    <xf numFmtId="0" fontId="13" fillId="0" borderId="5" xfId="3" applyFont="1" applyBorder="1" applyAlignment="1">
      <alignment horizontal="left" vertical="center" wrapText="1" readingOrder="1"/>
    </xf>
    <xf numFmtId="168" fontId="27" fillId="0" borderId="0" xfId="1" applyNumberFormat="1" applyFont="1" applyBorder="1" applyAlignment="1">
      <alignment horizontal="right" vertical="center" indent="1" readingOrder="1"/>
    </xf>
    <xf numFmtId="0" fontId="13" fillId="0" borderId="2" xfId="0" applyFont="1" applyFill="1" applyBorder="1" applyAlignment="1">
      <alignment horizontal="left" vertical="center" indent="1"/>
    </xf>
    <xf numFmtId="0" fontId="13" fillId="0" borderId="2" xfId="3" applyFont="1" applyBorder="1" applyAlignment="1">
      <alignment horizontal="left" vertical="center" wrapText="1" readingOrder="1"/>
    </xf>
    <xf numFmtId="0" fontId="1" fillId="0" borderId="2" xfId="3" applyFont="1" applyBorder="1"/>
    <xf numFmtId="0" fontId="1" fillId="0" borderId="5" xfId="3" applyFont="1" applyBorder="1"/>
    <xf numFmtId="0" fontId="1" fillId="0" borderId="0" xfId="5"/>
    <xf numFmtId="170" fontId="1" fillId="0" borderId="0" xfId="5" applyNumberFormat="1"/>
    <xf numFmtId="173" fontId="1" fillId="0" borderId="0" xfId="5" applyNumberFormat="1"/>
    <xf numFmtId="0" fontId="13" fillId="0" borderId="0" xfId="5" applyFont="1" applyAlignment="1">
      <alignment wrapText="1" readingOrder="2"/>
    </xf>
    <xf numFmtId="0" fontId="43" fillId="0" borderId="0" xfId="5" applyFont="1" applyBorder="1" applyAlignment="1">
      <alignment wrapText="1" readingOrder="2"/>
    </xf>
    <xf numFmtId="0" fontId="11" fillId="0" borderId="0" xfId="5" applyFont="1" applyBorder="1" applyAlignment="1">
      <alignment wrapText="1" readingOrder="2"/>
    </xf>
    <xf numFmtId="4" fontId="1" fillId="0" borderId="0" xfId="5" applyNumberFormat="1"/>
    <xf numFmtId="4" fontId="26" fillId="0" borderId="0" xfId="5" applyNumberFormat="1" applyFont="1" applyBorder="1" applyAlignment="1">
      <alignment horizontal="right" wrapText="1"/>
    </xf>
    <xf numFmtId="4" fontId="13" fillId="0" borderId="0" xfId="5" applyNumberFormat="1" applyFont="1" applyBorder="1" applyAlignment="1">
      <alignment horizontal="right" wrapText="1"/>
    </xf>
    <xf numFmtId="4" fontId="13" fillId="0" borderId="0" xfId="5" applyNumberFormat="1" applyFont="1" applyBorder="1" applyAlignment="1">
      <alignment horizontal="right" wrapText="1" indent="1"/>
    </xf>
    <xf numFmtId="0" fontId="26" fillId="2" borderId="0" xfId="5" applyFont="1" applyFill="1" applyBorder="1" applyAlignment="1">
      <alignment horizontal="left" vertical="center" wrapText="1"/>
    </xf>
    <xf numFmtId="4" fontId="13" fillId="0" borderId="0" xfId="5" applyNumberFormat="1" applyFont="1" applyBorder="1" applyAlignment="1">
      <alignment horizontal="right" wrapText="1" readingOrder="2"/>
    </xf>
    <xf numFmtId="0" fontId="13" fillId="2" borderId="0" xfId="5" applyFont="1" applyFill="1" applyBorder="1" applyAlignment="1">
      <alignment horizontal="left" vertical="center" wrapText="1"/>
    </xf>
    <xf numFmtId="0" fontId="17" fillId="0" borderId="5" xfId="5" applyFont="1" applyBorder="1" applyAlignment="1">
      <alignment horizontal="right" vertical="top" wrapText="1" readingOrder="2"/>
    </xf>
    <xf numFmtId="164" fontId="13" fillId="0" borderId="10" xfId="5" applyNumberFormat="1" applyFont="1" applyBorder="1" applyAlignment="1">
      <alignment horizontal="right" wrapText="1"/>
    </xf>
    <xf numFmtId="164" fontId="13" fillId="0" borderId="13" xfId="5" applyNumberFormat="1" applyFont="1" applyBorder="1" applyAlignment="1">
      <alignment horizontal="right" wrapText="1"/>
    </xf>
    <xf numFmtId="4" fontId="26" fillId="0" borderId="13" xfId="5" applyNumberFormat="1" applyFont="1" applyBorder="1" applyAlignment="1">
      <alignment horizontal="right" wrapText="1"/>
    </xf>
    <xf numFmtId="164" fontId="26" fillId="0" borderId="13" xfId="5" applyNumberFormat="1" applyFont="1" applyBorder="1" applyAlignment="1">
      <alignment horizontal="right" wrapText="1"/>
    </xf>
    <xf numFmtId="4" fontId="26" fillId="0" borderId="7" xfId="5" applyNumberFormat="1" applyFont="1" applyBorder="1" applyAlignment="1">
      <alignment horizontal="right" wrapText="1"/>
    </xf>
    <xf numFmtId="0" fontId="26" fillId="2" borderId="7" xfId="5" applyFont="1" applyFill="1" applyBorder="1" applyAlignment="1">
      <alignment horizontal="left" vertical="center" wrapText="1"/>
    </xf>
    <xf numFmtId="0" fontId="11" fillId="0" borderId="2" xfId="5" applyFont="1" applyBorder="1" applyAlignment="1">
      <alignment horizontal="right" vertical="top" readingOrder="2"/>
    </xf>
    <xf numFmtId="4" fontId="13" fillId="0" borderId="11" xfId="5" applyNumberFormat="1" applyFont="1" applyBorder="1" applyAlignment="1">
      <alignment horizontal="right" wrapText="1"/>
    </xf>
    <xf numFmtId="164" fontId="13" fillId="0" borderId="0" xfId="5" applyNumberFormat="1" applyFont="1" applyBorder="1" applyAlignment="1">
      <alignment horizontal="right" wrapText="1"/>
    </xf>
    <xf numFmtId="4" fontId="26" fillId="0" borderId="6" xfId="5" applyNumberFormat="1" applyFont="1" applyBorder="1" applyAlignment="1">
      <alignment horizontal="right" wrapText="1"/>
    </xf>
    <xf numFmtId="0" fontId="13" fillId="2" borderId="6" xfId="5" applyFont="1" applyFill="1" applyBorder="1" applyAlignment="1">
      <alignment horizontal="left" vertical="center" wrapText="1"/>
    </xf>
    <xf numFmtId="164" fontId="26" fillId="0" borderId="0" xfId="5" applyNumberFormat="1" applyFont="1" applyBorder="1" applyAlignment="1">
      <alignment horizontal="right" wrapText="1"/>
    </xf>
    <xf numFmtId="0" fontId="17" fillId="0" borderId="2" xfId="5" applyFont="1" applyBorder="1" applyAlignment="1">
      <alignment horizontal="right" vertical="top" wrapText="1" readingOrder="2"/>
    </xf>
    <xf numFmtId="4" fontId="26" fillId="0" borderId="11" xfId="5" applyNumberFormat="1" applyFont="1" applyBorder="1" applyAlignment="1">
      <alignment horizontal="right" wrapText="1"/>
    </xf>
    <xf numFmtId="0" fontId="26" fillId="2" borderId="6" xfId="5" applyFont="1" applyFill="1" applyBorder="1" applyAlignment="1">
      <alignment horizontal="left" vertical="center" wrapText="1"/>
    </xf>
    <xf numFmtId="0" fontId="11" fillId="0" borderId="2" xfId="5" applyFont="1" applyBorder="1" applyAlignment="1">
      <alignment horizontal="right" vertical="top" wrapText="1" readingOrder="2"/>
    </xf>
    <xf numFmtId="164" fontId="13" fillId="0" borderId="11" xfId="5" applyNumberFormat="1" applyFont="1" applyBorder="1" applyAlignment="1">
      <alignment horizontal="right" wrapText="1"/>
    </xf>
    <xf numFmtId="0" fontId="11" fillId="0" borderId="11" xfId="5" applyFont="1" applyBorder="1" applyAlignment="1">
      <alignment horizontal="right" vertical="center" wrapText="1" readingOrder="2"/>
    </xf>
    <xf numFmtId="174" fontId="13" fillId="0" borderId="0" xfId="5" applyNumberFormat="1" applyFont="1" applyBorder="1" applyAlignment="1">
      <alignment horizontal="right" wrapText="1"/>
    </xf>
    <xf numFmtId="172" fontId="13" fillId="0" borderId="0" xfId="5" applyNumberFormat="1" applyFont="1" applyBorder="1" applyAlignment="1">
      <alignment horizontal="right" wrapText="1"/>
    </xf>
    <xf numFmtId="175" fontId="1" fillId="0" borderId="0" xfId="5" applyNumberFormat="1"/>
    <xf numFmtId="174" fontId="1" fillId="0" borderId="0" xfId="5" applyNumberFormat="1"/>
    <xf numFmtId="0" fontId="6" fillId="0" borderId="0" xfId="5" applyFont="1"/>
    <xf numFmtId="4" fontId="6" fillId="0" borderId="0" xfId="5" applyNumberFormat="1" applyFont="1"/>
    <xf numFmtId="4" fontId="44" fillId="3" borderId="0" xfId="5" applyNumberFormat="1" applyFont="1" applyFill="1" applyBorder="1" applyAlignment="1">
      <alignment horizontal="right" wrapText="1"/>
    </xf>
    <xf numFmtId="172" fontId="26" fillId="0" borderId="0" xfId="5" applyNumberFormat="1" applyFont="1" applyBorder="1" applyAlignment="1">
      <alignment horizontal="right" wrapText="1"/>
    </xf>
    <xf numFmtId="172" fontId="26" fillId="0" borderId="6" xfId="5" applyNumberFormat="1" applyFont="1" applyBorder="1" applyAlignment="1">
      <alignment horizontal="right" wrapText="1"/>
    </xf>
    <xf numFmtId="3" fontId="5" fillId="0" borderId="0" xfId="5" applyNumberFormat="1" applyFont="1" applyAlignment="1">
      <alignment horizontal="right"/>
    </xf>
    <xf numFmtId="4" fontId="26" fillId="0" borderId="11" xfId="5" applyNumberFormat="1" applyFont="1" applyBorder="1" applyAlignment="1">
      <alignment horizontal="right" vertical="center" wrapText="1"/>
    </xf>
    <xf numFmtId="4" fontId="26" fillId="0" borderId="0" xfId="5" applyNumberFormat="1" applyFont="1" applyBorder="1" applyAlignment="1">
      <alignment horizontal="right" vertical="center" wrapText="1"/>
    </xf>
    <xf numFmtId="4" fontId="26" fillId="0" borderId="6" xfId="5" applyNumberFormat="1" applyFont="1" applyBorder="1" applyAlignment="1">
      <alignment horizontal="right" vertical="center" wrapText="1"/>
    </xf>
    <xf numFmtId="164" fontId="13" fillId="0" borderId="6" xfId="5" applyNumberFormat="1" applyFont="1" applyBorder="1" applyAlignment="1">
      <alignment horizontal="right" wrapText="1"/>
    </xf>
    <xf numFmtId="0" fontId="11" fillId="0" borderId="4" xfId="5" applyFont="1" applyBorder="1" applyAlignment="1">
      <alignment horizontal="right" vertical="top" wrapText="1" readingOrder="2"/>
    </xf>
    <xf numFmtId="4" fontId="13" fillId="0" borderId="9" xfId="5" applyNumberFormat="1" applyFont="1" applyBorder="1" applyAlignment="1">
      <alignment horizontal="right" wrapText="1"/>
    </xf>
    <xf numFmtId="4" fontId="13" fillId="0" borderId="8" xfId="5" applyNumberFormat="1" applyFont="1" applyBorder="1" applyAlignment="1">
      <alignment horizontal="right" wrapText="1"/>
    </xf>
    <xf numFmtId="4" fontId="26" fillId="0" borderId="12" xfId="5" applyNumberFormat="1" applyFont="1" applyBorder="1" applyAlignment="1">
      <alignment horizontal="right" wrapText="1"/>
    </xf>
    <xf numFmtId="0" fontId="13" fillId="2" borderId="12" xfId="5" applyFont="1" applyFill="1" applyBorder="1" applyAlignment="1">
      <alignment horizontal="left" vertical="center" wrapText="1"/>
    </xf>
    <xf numFmtId="176" fontId="26" fillId="0" borderId="0" xfId="5" applyNumberFormat="1" applyFont="1" applyBorder="1" applyAlignment="1">
      <alignment horizontal="right" wrapText="1"/>
    </xf>
    <xf numFmtId="3" fontId="1" fillId="0" borderId="0" xfId="5" applyNumberFormat="1"/>
    <xf numFmtId="0" fontId="1" fillId="0" borderId="0" xfId="5" applyFont="1"/>
    <xf numFmtId="165" fontId="1" fillId="0" borderId="0" xfId="5" applyNumberFormat="1"/>
    <xf numFmtId="164" fontId="1" fillId="0" borderId="0" xfId="5" applyNumberFormat="1"/>
    <xf numFmtId="171" fontId="1" fillId="0" borderId="0" xfId="5" applyNumberFormat="1"/>
    <xf numFmtId="0" fontId="11" fillId="0" borderId="0" xfId="5" applyFont="1" applyAlignment="1">
      <alignment horizontal="right" vertical="top" wrapText="1" readingOrder="2"/>
    </xf>
    <xf numFmtId="0" fontId="11" fillId="0" borderId="0" xfId="5" applyFont="1" applyBorder="1" applyAlignment="1">
      <alignment horizontal="right" vertical="top" wrapText="1" readingOrder="2"/>
    </xf>
    <xf numFmtId="0" fontId="17" fillId="0" borderId="0" xfId="5" applyFont="1" applyBorder="1" applyAlignment="1">
      <alignment horizontal="right" vertical="top" readingOrder="2"/>
    </xf>
    <xf numFmtId="164" fontId="13" fillId="0" borderId="0" xfId="6" applyNumberFormat="1" applyFont="1" applyFill="1" applyBorder="1" applyAlignment="1">
      <alignment horizontal="right" vertical="center" wrapText="1" readingOrder="1"/>
    </xf>
    <xf numFmtId="164" fontId="13" fillId="0" borderId="0" xfId="6" applyNumberFormat="1" applyFont="1" applyBorder="1" applyAlignment="1">
      <alignment horizontal="right" vertical="center" wrapText="1" readingOrder="1"/>
    </xf>
    <xf numFmtId="0" fontId="11" fillId="0" borderId="0" xfId="5" applyFont="1" applyBorder="1" applyAlignment="1">
      <alignment horizontal="right" vertical="top" readingOrder="2"/>
    </xf>
    <xf numFmtId="0" fontId="17" fillId="0" borderId="10" xfId="5" applyFont="1" applyBorder="1" applyAlignment="1">
      <alignment horizontal="right" vertical="top" wrapText="1" readingOrder="2"/>
    </xf>
    <xf numFmtId="177" fontId="26" fillId="0" borderId="10" xfId="6" applyNumberFormat="1" applyFont="1" applyBorder="1" applyAlignment="1">
      <alignment horizontal="right" vertical="center" wrapText="1" readingOrder="1"/>
    </xf>
    <xf numFmtId="177" fontId="26" fillId="0" borderId="13" xfId="6" applyNumberFormat="1" applyFont="1" applyFill="1" applyBorder="1" applyAlignment="1">
      <alignment horizontal="right" vertical="center" wrapText="1" readingOrder="1"/>
    </xf>
    <xf numFmtId="164" fontId="26" fillId="0" borderId="13" xfId="6" applyNumberFormat="1" applyFont="1" applyFill="1" applyBorder="1" applyAlignment="1">
      <alignment horizontal="right" vertical="center" wrapText="1" readingOrder="1"/>
    </xf>
    <xf numFmtId="177" fontId="26" fillId="0" borderId="7" xfId="6" applyNumberFormat="1" applyFont="1" applyFill="1" applyBorder="1" applyAlignment="1">
      <alignment horizontal="right" vertical="center" wrapText="1" readingOrder="1"/>
    </xf>
    <xf numFmtId="0" fontId="1" fillId="0" borderId="0" xfId="5" applyFill="1"/>
    <xf numFmtId="164" fontId="1" fillId="0" borderId="0" xfId="5" applyNumberFormat="1" applyFill="1"/>
    <xf numFmtId="0" fontId="1" fillId="0" borderId="0" xfId="5" applyFont="1" applyFill="1"/>
    <xf numFmtId="165" fontId="1" fillId="0" borderId="0" xfId="5" applyNumberFormat="1" applyFill="1"/>
    <xf numFmtId="178" fontId="1" fillId="0" borderId="0" xfId="5" applyNumberFormat="1" applyFont="1"/>
    <xf numFmtId="0" fontId="11" fillId="0" borderId="11" xfId="5" applyFont="1" applyBorder="1" applyAlignment="1">
      <alignment horizontal="right" vertical="top" readingOrder="2"/>
    </xf>
    <xf numFmtId="164" fontId="13" fillId="0" borderId="11" xfId="6" applyNumberFormat="1" applyFont="1" applyFill="1" applyBorder="1" applyAlignment="1">
      <alignment horizontal="right" vertical="center" wrapText="1" readingOrder="1"/>
    </xf>
    <xf numFmtId="177" fontId="13" fillId="0" borderId="6" xfId="6" applyNumberFormat="1" applyFont="1" applyFill="1" applyBorder="1" applyAlignment="1">
      <alignment horizontal="right" vertical="center" wrapText="1" readingOrder="1"/>
    </xf>
    <xf numFmtId="164" fontId="13" fillId="0" borderId="6" xfId="6" applyNumberFormat="1" applyFont="1" applyFill="1" applyBorder="1" applyAlignment="1">
      <alignment horizontal="right" vertical="center" wrapText="1" readingOrder="1"/>
    </xf>
    <xf numFmtId="0" fontId="17" fillId="0" borderId="11" xfId="5" applyFont="1" applyBorder="1" applyAlignment="1">
      <alignment horizontal="right" vertical="top" wrapText="1" readingOrder="2"/>
    </xf>
    <xf numFmtId="164" fontId="26" fillId="0" borderId="11" xfId="6" applyNumberFormat="1" applyFont="1" applyFill="1" applyBorder="1" applyAlignment="1">
      <alignment horizontal="right" vertical="center" wrapText="1" readingOrder="1"/>
    </xf>
    <xf numFmtId="164" fontId="26" fillId="0" borderId="0" xfId="6" applyNumberFormat="1" applyFont="1" applyFill="1" applyBorder="1" applyAlignment="1">
      <alignment horizontal="right" vertical="center" wrapText="1" readingOrder="1"/>
    </xf>
    <xf numFmtId="164" fontId="26" fillId="0" borderId="6" xfId="6" applyNumberFormat="1" applyFont="1" applyFill="1" applyBorder="1" applyAlignment="1">
      <alignment horizontal="right" vertical="center" wrapText="1" readingOrder="1"/>
    </xf>
    <xf numFmtId="0" fontId="11" fillId="0" borderId="11" xfId="5" applyFont="1" applyBorder="1" applyAlignment="1">
      <alignment horizontal="right" vertical="top" wrapText="1" readingOrder="2"/>
    </xf>
    <xf numFmtId="164" fontId="1" fillId="0" borderId="0" xfId="5" applyNumberFormat="1" applyFont="1"/>
    <xf numFmtId="164" fontId="26" fillId="0" borderId="11" xfId="6" applyNumberFormat="1" applyFont="1" applyBorder="1" applyAlignment="1">
      <alignment horizontal="right" vertical="center" wrapText="1" readingOrder="1"/>
    </xf>
    <xf numFmtId="165" fontId="1" fillId="0" borderId="0" xfId="5" applyNumberFormat="1" applyFont="1"/>
    <xf numFmtId="3" fontId="13" fillId="0" borderId="0" xfId="5" applyNumberFormat="1" applyFont="1" applyBorder="1" applyAlignment="1">
      <alignment horizontal="right" wrapText="1"/>
    </xf>
    <xf numFmtId="0" fontId="6" fillId="0" borderId="0" xfId="5" applyFont="1" applyFill="1"/>
    <xf numFmtId="3" fontId="26" fillId="0" borderId="0" xfId="5" applyNumberFormat="1" applyFont="1" applyBorder="1" applyAlignment="1">
      <alignment horizontal="right" wrapText="1"/>
    </xf>
    <xf numFmtId="164" fontId="13" fillId="0" borderId="0" xfId="5" applyNumberFormat="1" applyFont="1" applyFill="1" applyBorder="1" applyAlignment="1">
      <alignment horizontal="right" wrapText="1"/>
    </xf>
    <xf numFmtId="177" fontId="13" fillId="0" borderId="0" xfId="6" applyNumberFormat="1" applyFont="1" applyFill="1" applyBorder="1" applyAlignment="1">
      <alignment horizontal="right" vertical="center" wrapText="1" readingOrder="1"/>
    </xf>
    <xf numFmtId="0" fontId="11" fillId="0" borderId="11" xfId="5" applyFont="1" applyFill="1" applyBorder="1" applyAlignment="1">
      <alignment horizontal="right" vertical="top" wrapText="1" readingOrder="2"/>
    </xf>
    <xf numFmtId="178" fontId="1" fillId="0" borderId="0" xfId="5" applyNumberFormat="1"/>
    <xf numFmtId="0" fontId="13" fillId="0" borderId="0" xfId="5" applyFont="1" applyFill="1"/>
    <xf numFmtId="0" fontId="11" fillId="0" borderId="9" xfId="5" applyFont="1" applyFill="1" applyBorder="1" applyAlignment="1">
      <alignment horizontal="right" vertical="top" wrapText="1" readingOrder="2"/>
    </xf>
    <xf numFmtId="164" fontId="13" fillId="0" borderId="9" xfId="6" applyNumberFormat="1" applyFont="1" applyFill="1" applyBorder="1" applyAlignment="1">
      <alignment horizontal="right" vertical="center" wrapText="1" readingOrder="1"/>
    </xf>
    <xf numFmtId="164" fontId="13" fillId="0" borderId="8" xfId="6" applyNumberFormat="1" applyFont="1" applyFill="1" applyBorder="1" applyAlignment="1">
      <alignment horizontal="right" vertical="center" wrapText="1" readingOrder="1"/>
    </xf>
    <xf numFmtId="177" fontId="13" fillId="0" borderId="8" xfId="6" applyNumberFormat="1" applyFont="1" applyFill="1" applyBorder="1" applyAlignment="1">
      <alignment horizontal="right" vertical="center" wrapText="1" readingOrder="1"/>
    </xf>
    <xf numFmtId="164" fontId="13" fillId="0" borderId="12" xfId="6" applyNumberFormat="1" applyFont="1" applyFill="1" applyBorder="1" applyAlignment="1">
      <alignment horizontal="right" vertical="center" wrapText="1" readingOrder="1"/>
    </xf>
    <xf numFmtId="0" fontId="46" fillId="4" borderId="0" xfId="5" applyFont="1" applyFill="1"/>
    <xf numFmtId="164" fontId="46" fillId="4" borderId="0" xfId="5" applyNumberFormat="1" applyFont="1" applyFill="1"/>
    <xf numFmtId="3" fontId="46" fillId="4" borderId="0" xfId="5" applyNumberFormat="1" applyFont="1" applyFill="1"/>
    <xf numFmtId="3" fontId="47" fillId="4" borderId="0" xfId="5" applyNumberFormat="1" applyFont="1" applyFill="1" applyAlignment="1">
      <alignment horizontal="right" wrapText="1"/>
    </xf>
    <xf numFmtId="0" fontId="17" fillId="0" borderId="14" xfId="5" applyFont="1" applyBorder="1" applyAlignment="1">
      <alignment horizontal="center" vertical="center"/>
    </xf>
    <xf numFmtId="0" fontId="13" fillId="0" borderId="3" xfId="5" applyFont="1" applyBorder="1" applyAlignment="1">
      <alignment horizontal="left" vertical="center" indent="1"/>
    </xf>
    <xf numFmtId="0" fontId="26" fillId="0" borderId="3" xfId="5" applyFont="1" applyBorder="1" applyAlignment="1">
      <alignment horizontal="left" vertical="center" indent="1"/>
    </xf>
    <xf numFmtId="164" fontId="31" fillId="0" borderId="8" xfId="0" applyNumberFormat="1" applyFont="1" applyFill="1" applyBorder="1" applyAlignment="1">
      <alignment horizontal="right" vertical="center" indent="1"/>
    </xf>
    <xf numFmtId="164" fontId="31" fillId="0" borderId="9" xfId="0" applyNumberFormat="1" applyFont="1" applyFill="1" applyBorder="1" applyAlignment="1">
      <alignment horizontal="right" vertical="center" indent="1"/>
    </xf>
    <xf numFmtId="164" fontId="30" fillId="0" borderId="13" xfId="0" applyNumberFormat="1" applyFont="1" applyFill="1" applyBorder="1" applyAlignment="1">
      <alignment horizontal="right" vertical="center" indent="1"/>
    </xf>
    <xf numFmtId="164" fontId="30" fillId="0" borderId="10" xfId="0" applyNumberFormat="1" applyFont="1" applyFill="1" applyBorder="1" applyAlignment="1">
      <alignment horizontal="right" vertical="center" indent="1"/>
    </xf>
    <xf numFmtId="0" fontId="26" fillId="0" borderId="14" xfId="0" applyFont="1" applyBorder="1" applyAlignment="1">
      <alignment vertical="center"/>
    </xf>
    <xf numFmtId="0" fontId="0" fillId="0" borderId="0" xfId="0" applyAlignment="1">
      <alignment vertical="center"/>
    </xf>
    <xf numFmtId="3" fontId="13" fillId="0" borderId="0" xfId="0" applyNumberFormat="1" applyFont="1" applyBorder="1" applyAlignment="1">
      <alignment horizontal="left" wrapText="1" indent="1" readingOrder="2"/>
    </xf>
    <xf numFmtId="3" fontId="50" fillId="0" borderId="11" xfId="0" applyNumberFormat="1" applyFont="1" applyBorder="1" applyAlignment="1">
      <alignment horizontal="left" wrapText="1" indent="1" readingOrder="2"/>
    </xf>
    <xf numFmtId="0" fontId="26" fillId="0" borderId="5" xfId="0" applyFont="1" applyBorder="1" applyAlignment="1">
      <alignment horizontal="center" vertical="center" wrapText="1" readingOrder="1"/>
    </xf>
    <xf numFmtId="0" fontId="13" fillId="0" borderId="5" xfId="3" applyFont="1" applyBorder="1" applyAlignment="1">
      <alignment horizontal="center" vertical="center"/>
    </xf>
    <xf numFmtId="0" fontId="13" fillId="0" borderId="10" xfId="3" applyFont="1" applyBorder="1" applyAlignment="1">
      <alignment horizontal="center" vertical="center" wrapText="1"/>
    </xf>
    <xf numFmtId="0" fontId="11" fillId="0" borderId="0" xfId="0" applyFont="1" applyFill="1" applyBorder="1" applyAlignment="1">
      <alignment horizontal="right" vertical="center" readingOrder="2"/>
    </xf>
    <xf numFmtId="0" fontId="0" fillId="0" borderId="3" xfId="0" applyBorder="1" applyAlignment="1">
      <alignment vertical="center"/>
    </xf>
    <xf numFmtId="0" fontId="1" fillId="0" borderId="1" xfId="0" applyFont="1" applyBorder="1" applyAlignment="1">
      <alignment vertical="center"/>
    </xf>
    <xf numFmtId="0" fontId="1" fillId="0" borderId="14" xfId="0" applyFont="1" applyBorder="1" applyAlignment="1">
      <alignment vertical="center"/>
    </xf>
    <xf numFmtId="168" fontId="26" fillId="0" borderId="0" xfId="0" applyNumberFormat="1" applyFont="1" applyBorder="1" applyAlignment="1">
      <alignment vertical="center"/>
    </xf>
    <xf numFmtId="0" fontId="26" fillId="0" borderId="0" xfId="5" applyFont="1"/>
    <xf numFmtId="165" fontId="13" fillId="0" borderId="0" xfId="5" applyNumberFormat="1" applyFont="1"/>
    <xf numFmtId="0" fontId="13" fillId="0" borderId="0" xfId="5" applyFont="1"/>
    <xf numFmtId="0" fontId="13" fillId="0" borderId="0" xfId="0" applyFont="1" applyAlignment="1"/>
    <xf numFmtId="0" fontId="13" fillId="0" borderId="0" xfId="0" applyFont="1" applyAlignment="1">
      <alignment vertical="center" wrapText="1"/>
    </xf>
    <xf numFmtId="0" fontId="0" fillId="0" borderId="0" xfId="0" applyAlignment="1"/>
    <xf numFmtId="0" fontId="0" fillId="0" borderId="0" xfId="0" applyAlignment="1">
      <alignment vertical="center"/>
    </xf>
    <xf numFmtId="0" fontId="11" fillId="0" borderId="0" xfId="0" applyFont="1" applyBorder="1" applyAlignment="1">
      <alignment horizontal="right" vertical="center"/>
    </xf>
    <xf numFmtId="164" fontId="6" fillId="0" borderId="0" xfId="0" applyNumberFormat="1" applyFont="1"/>
    <xf numFmtId="3" fontId="50" fillId="0" borderId="0" xfId="0" applyNumberFormat="1" applyFont="1" applyBorder="1" applyAlignment="1">
      <alignment horizontal="left" wrapText="1" indent="1" readingOrder="2"/>
    </xf>
    <xf numFmtId="3" fontId="35" fillId="0" borderId="13" xfId="0" applyNumberFormat="1" applyFont="1" applyFill="1" applyBorder="1" applyAlignment="1">
      <alignment horizontal="left" wrapText="1" indent="1" readingOrder="2"/>
    </xf>
    <xf numFmtId="0" fontId="13" fillId="0" borderId="4" xfId="3" applyFont="1" applyBorder="1" applyAlignment="1">
      <alignment horizontal="center" vertical="center" wrapText="1" readingOrder="1"/>
    </xf>
    <xf numFmtId="167" fontId="13" fillId="0" borderId="8" xfId="3" applyNumberFormat="1" applyFont="1" applyBorder="1" applyAlignment="1">
      <alignment horizontal="right" vertical="center"/>
    </xf>
    <xf numFmtId="3" fontId="5" fillId="0" borderId="0" xfId="0" applyNumberFormat="1" applyFont="1" applyAlignment="1">
      <alignment horizontal="right" wrapText="1" readingOrder="1"/>
    </xf>
    <xf numFmtId="0" fontId="5" fillId="0" borderId="0" xfId="0" applyFont="1" applyAlignment="1">
      <alignment horizontal="right" wrapText="1" readingOrder="1"/>
    </xf>
    <xf numFmtId="173" fontId="1" fillId="0" borderId="0" xfId="5" applyNumberFormat="1" applyFont="1"/>
    <xf numFmtId="2" fontId="1" fillId="0" borderId="0" xfId="5" applyNumberFormat="1"/>
    <xf numFmtId="179" fontId="1" fillId="0" borderId="0" xfId="5" applyNumberFormat="1"/>
    <xf numFmtId="180" fontId="1" fillId="0" borderId="0" xfId="5" applyNumberFormat="1"/>
    <xf numFmtId="181" fontId="1" fillId="0" borderId="0" xfId="5" applyNumberFormat="1"/>
    <xf numFmtId="0" fontId="11" fillId="0" borderId="6" xfId="0" applyFont="1" applyBorder="1" applyAlignment="1">
      <alignment horizontal="right" vertical="center"/>
    </xf>
    <xf numFmtId="168" fontId="27" fillId="0" borderId="6" xfId="1" applyNumberFormat="1" applyFont="1" applyBorder="1" applyAlignment="1">
      <alignment horizontal="right" vertical="center" indent="1"/>
    </xf>
    <xf numFmtId="3" fontId="13" fillId="0" borderId="13" xfId="0" applyNumberFormat="1" applyFont="1" applyFill="1" applyBorder="1" applyAlignment="1">
      <alignment horizontal="left" wrapText="1" indent="1" readingOrder="2"/>
    </xf>
    <xf numFmtId="3" fontId="50" fillId="0" borderId="10" xfId="0" applyNumberFormat="1" applyFont="1" applyBorder="1" applyAlignment="1">
      <alignment horizontal="left" wrapText="1" indent="1" readingOrder="2"/>
    </xf>
    <xf numFmtId="164" fontId="0" fillId="0" borderId="0" xfId="0" applyNumberFormat="1"/>
    <xf numFmtId="3" fontId="5" fillId="0" borderId="0" xfId="0" applyNumberFormat="1" applyFont="1"/>
    <xf numFmtId="167" fontId="13" fillId="0" borderId="11" xfId="3" applyNumberFormat="1" applyFont="1" applyBorder="1" applyAlignment="1">
      <alignment horizontal="right" vertical="center"/>
    </xf>
    <xf numFmtId="0" fontId="1" fillId="0" borderId="0" xfId="3" applyFont="1" applyFill="1"/>
    <xf numFmtId="0" fontId="13" fillId="0" borderId="15" xfId="3" applyFont="1" applyFill="1" applyBorder="1" applyAlignment="1">
      <alignment horizontal="center" vertical="center" wrapText="1" readingOrder="1"/>
    </xf>
    <xf numFmtId="167" fontId="13" fillId="0" borderId="6" xfId="3" applyNumberFormat="1" applyFont="1" applyFill="1" applyBorder="1" applyAlignment="1">
      <alignment horizontal="right" vertical="center"/>
    </xf>
    <xf numFmtId="167" fontId="13" fillId="0" borderId="0" xfId="3" applyNumberFormat="1" applyFont="1" applyFill="1" applyBorder="1" applyAlignment="1">
      <alignment horizontal="right" vertical="center"/>
    </xf>
    <xf numFmtId="167" fontId="13" fillId="0" borderId="7" xfId="3" applyNumberFormat="1" applyFont="1" applyFill="1" applyBorder="1" applyAlignment="1">
      <alignment horizontal="right" vertical="center"/>
    </xf>
    <xf numFmtId="164" fontId="26" fillId="0" borderId="2" xfId="5" applyNumberFormat="1" applyFont="1" applyBorder="1" applyAlignment="1">
      <alignment horizontal="right" wrapText="1"/>
    </xf>
    <xf numFmtId="164" fontId="13" fillId="0" borderId="2" xfId="5" applyNumberFormat="1" applyFont="1" applyBorder="1" applyAlignment="1">
      <alignment horizontal="right" wrapText="1"/>
    </xf>
    <xf numFmtId="164" fontId="13" fillId="0" borderId="5" xfId="5" applyNumberFormat="1" applyFont="1" applyBorder="1" applyAlignment="1">
      <alignment horizontal="right" wrapText="1"/>
    </xf>
    <xf numFmtId="4" fontId="9" fillId="0" borderId="0" xfId="0" applyNumberFormat="1" applyFont="1" applyAlignment="1">
      <alignment vertical="center"/>
    </xf>
    <xf numFmtId="164" fontId="30" fillId="0" borderId="7" xfId="0" applyNumberFormat="1" applyFont="1" applyFill="1" applyBorder="1" applyAlignment="1">
      <alignment horizontal="right" vertical="center" indent="1"/>
    </xf>
    <xf numFmtId="0" fontId="13" fillId="0" borderId="5" xfId="0" applyFont="1" applyFill="1" applyBorder="1" applyAlignment="1">
      <alignment horizontal="left" vertical="center" indent="1"/>
    </xf>
    <xf numFmtId="0" fontId="13" fillId="0" borderId="5" xfId="0" applyFont="1" applyFill="1" applyBorder="1" applyAlignment="1">
      <alignment horizontal="right" vertical="center" indent="1"/>
    </xf>
    <xf numFmtId="0" fontId="11" fillId="0" borderId="0" xfId="0" applyFont="1" applyBorder="1" applyAlignment="1">
      <alignment horizontal="right" vertical="center" readingOrder="2"/>
    </xf>
    <xf numFmtId="0" fontId="13" fillId="0" borderId="0" xfId="5" applyFont="1" applyAlignment="1"/>
    <xf numFmtId="0" fontId="13" fillId="0" borderId="0" xfId="0" applyFont="1" applyAlignment="1"/>
    <xf numFmtId="0" fontId="11" fillId="0" borderId="0" xfId="0" applyFont="1" applyBorder="1" applyAlignment="1">
      <alignment horizontal="right" vertical="center" wrapText="1" readingOrder="2"/>
    </xf>
    <xf numFmtId="0" fontId="21" fillId="0" borderId="0" xfId="0" applyFont="1" applyBorder="1" applyAlignment="1">
      <alignment horizontal="left" vertical="center" wrapText="1"/>
    </xf>
    <xf numFmtId="0" fontId="0" fillId="0" borderId="0" xfId="0" applyBorder="1" applyAlignment="1">
      <alignment horizontal="left" wrapText="1"/>
    </xf>
    <xf numFmtId="3" fontId="27"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25" fillId="0" borderId="3" xfId="0" applyFont="1" applyBorder="1" applyAlignment="1">
      <alignment vertical="center"/>
    </xf>
    <xf numFmtId="0" fontId="22" fillId="0" borderId="0" xfId="0" applyFont="1" applyAlignment="1">
      <alignment horizontal="center" vertical="center" readingOrder="2"/>
    </xf>
    <xf numFmtId="0" fontId="24" fillId="0" borderId="0" xfId="0" applyFont="1" applyAlignment="1">
      <alignment horizontal="center" vertical="center"/>
    </xf>
    <xf numFmtId="0" fontId="25"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0" fillId="0" borderId="0" xfId="0" applyAlignment="1">
      <alignment wrapText="1"/>
    </xf>
    <xf numFmtId="0" fontId="0" fillId="0" borderId="0" xfId="0" applyAlignment="1">
      <alignment horizontal="left" vertical="center" wrapText="1"/>
    </xf>
    <xf numFmtId="0" fontId="17" fillId="0" borderId="4"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Fill="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13" fillId="0" borderId="0" xfId="0" applyFont="1" applyBorder="1" applyAlignment="1">
      <alignment horizontal="left" vertical="center" wrapText="1" readingOrder="1"/>
    </xf>
    <xf numFmtId="0" fontId="0" fillId="0" borderId="0" xfId="0" applyAlignment="1">
      <alignment vertical="center" wrapText="1"/>
    </xf>
    <xf numFmtId="0" fontId="0" fillId="0" borderId="0" xfId="0" applyAlignment="1">
      <alignment horizontal="right" vertical="center" wrapText="1" readingOrder="2"/>
    </xf>
    <xf numFmtId="0" fontId="24" fillId="0" borderId="0" xfId="0" applyFont="1" applyAlignment="1">
      <alignment horizontal="center" vertical="center" wrapText="1"/>
    </xf>
    <xf numFmtId="0" fontId="13" fillId="0" borderId="0" xfId="0" applyFont="1" applyFill="1" applyBorder="1" applyAlignment="1">
      <alignment horizontal="right" vertical="center" readingOrder="2"/>
    </xf>
    <xf numFmtId="0" fontId="0" fillId="0" borderId="0" xfId="0" applyBorder="1" applyAlignment="1">
      <alignment readingOrder="2"/>
    </xf>
    <xf numFmtId="0" fontId="13" fillId="0" borderId="0" xfId="3" applyFont="1" applyBorder="1" applyAlignment="1">
      <alignment vertical="top" wrapText="1"/>
    </xf>
    <xf numFmtId="0" fontId="0" fillId="0" borderId="0" xfId="0" applyBorder="1" applyAlignment="1">
      <alignment vertical="top" wrapText="1"/>
    </xf>
    <xf numFmtId="0" fontId="1" fillId="0" borderId="0" xfId="0" applyFont="1"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17" fillId="0" borderId="12" xfId="0" applyFont="1" applyBorder="1" applyAlignment="1">
      <alignment horizontal="center" vertical="center" wrapText="1" readingOrder="2"/>
    </xf>
    <xf numFmtId="0" fontId="0" fillId="0" borderId="6" xfId="0" applyBorder="1" applyAlignment="1">
      <alignment vertical="center"/>
    </xf>
    <xf numFmtId="0" fontId="0" fillId="0" borderId="7" xfId="0" applyBorder="1" applyAlignment="1">
      <alignment vertical="center"/>
    </xf>
    <xf numFmtId="0" fontId="26" fillId="0" borderId="9" xfId="0" applyFont="1" applyBorder="1" applyAlignment="1">
      <alignment horizontal="center" vertical="center" wrapText="1" readingOrder="2"/>
    </xf>
    <xf numFmtId="0" fontId="0" fillId="0" borderId="11" xfId="0" applyBorder="1" applyAlignment="1">
      <alignment vertical="center"/>
    </xf>
    <xf numFmtId="0" fontId="0" fillId="0" borderId="10" xfId="0" applyBorder="1" applyAlignment="1">
      <alignment vertical="center"/>
    </xf>
    <xf numFmtId="0" fontId="17" fillId="0" borderId="4" xfId="0" applyFont="1" applyBorder="1" applyAlignment="1">
      <alignment horizontal="center" vertical="center" wrapText="1" readingOrder="2"/>
    </xf>
    <xf numFmtId="0" fontId="0" fillId="0" borderId="2" xfId="0" applyBorder="1" applyAlignment="1">
      <alignment vertical="center"/>
    </xf>
    <xf numFmtId="0" fontId="30" fillId="0" borderId="0" xfId="0" applyFont="1" applyBorder="1" applyAlignment="1">
      <alignment horizontal="left" vertical="center" wrapText="1" readingOrder="1"/>
    </xf>
    <xf numFmtId="0" fontId="0" fillId="0" borderId="0" xfId="0" applyAlignment="1">
      <alignment horizontal="left" vertical="center" wrapText="1" readingOrder="1"/>
    </xf>
    <xf numFmtId="0" fontId="11" fillId="0" borderId="0" xfId="0" applyFont="1" applyBorder="1" applyAlignment="1">
      <alignment horizontal="right" vertical="center" readingOrder="2"/>
    </xf>
    <xf numFmtId="0" fontId="0" fillId="0" borderId="0" xfId="0" applyAlignment="1">
      <alignment vertical="center"/>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11" fillId="0" borderId="8" xfId="0" applyFont="1" applyBorder="1" applyAlignment="1">
      <alignment horizontal="right" vertical="center" wrapText="1" readingOrder="2"/>
    </xf>
    <xf numFmtId="0" fontId="30" fillId="0" borderId="8" xfId="0" applyFont="1" applyBorder="1" applyAlignment="1">
      <alignment horizontal="left" vertical="center" wrapText="1" readingOrder="1"/>
    </xf>
    <xf numFmtId="0" fontId="0" fillId="0" borderId="5" xfId="0" applyBorder="1" applyAlignment="1">
      <alignment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xf>
    <xf numFmtId="0" fontId="25" fillId="0" borderId="4" xfId="0" applyFont="1" applyBorder="1" applyAlignment="1">
      <alignment horizontal="center" vertical="center" wrapText="1"/>
    </xf>
    <xf numFmtId="0" fontId="6" fillId="0" borderId="2" xfId="0" applyFont="1" applyBorder="1" applyAlignment="1">
      <alignment vertical="center"/>
    </xf>
    <xf numFmtId="0" fontId="22" fillId="0" borderId="0" xfId="0" applyFont="1" applyAlignment="1">
      <alignment horizontal="center" vertical="center" wrapText="1" readingOrder="2"/>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xf numFmtId="0" fontId="27" fillId="0" borderId="0" xfId="0" applyFont="1" applyBorder="1" applyAlignment="1">
      <alignment horizontal="left" vertical="center" wrapText="1" readingOrder="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25" fillId="0" borderId="2"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26" fillId="0" borderId="2" xfId="0" applyFont="1" applyBorder="1" applyAlignment="1">
      <alignment horizontal="center" vertical="center" wrapText="1"/>
    </xf>
    <xf numFmtId="0" fontId="17" fillId="0" borderId="15" xfId="0" applyFont="1" applyBorder="1" applyAlignment="1">
      <alignment horizontal="center" vertical="center" wrapText="1" readingOrder="2"/>
    </xf>
    <xf numFmtId="0" fontId="26" fillId="0" borderId="15" xfId="0" applyFont="1" applyBorder="1" applyAlignment="1">
      <alignment horizontal="center" vertical="center" wrapText="1" readingOrder="2"/>
    </xf>
    <xf numFmtId="0" fontId="22" fillId="0" borderId="0" xfId="0" applyFont="1" applyFill="1" applyAlignment="1">
      <alignment horizontal="center" vertical="center"/>
    </xf>
    <xf numFmtId="0" fontId="24" fillId="0" borderId="0" xfId="0" applyFont="1" applyFill="1" applyAlignment="1">
      <alignment horizontal="center" vertical="center"/>
    </xf>
    <xf numFmtId="0" fontId="17" fillId="0" borderId="1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1" fillId="0" borderId="8" xfId="0" applyFont="1" applyBorder="1" applyAlignment="1">
      <alignment horizontal="left" vertical="center" wrapText="1"/>
    </xf>
    <xf numFmtId="0" fontId="14" fillId="0" borderId="0" xfId="0" applyFont="1" applyFill="1" applyBorder="1" applyAlignment="1">
      <alignment horizontal="left" vertical="center" wrapText="1"/>
    </xf>
    <xf numFmtId="0" fontId="13" fillId="0" borderId="0" xfId="0" applyFont="1" applyBorder="1" applyAlignment="1">
      <alignment horizontal="left" vertical="center" wrapText="1"/>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horizontal="right" vertical="center"/>
    </xf>
    <xf numFmtId="0" fontId="15" fillId="0" borderId="0" xfId="0" applyFont="1" applyFill="1" applyBorder="1" applyAlignment="1">
      <alignment horizontal="right" vertical="center"/>
    </xf>
    <xf numFmtId="1" fontId="14" fillId="0" borderId="0" xfId="0" applyNumberFormat="1" applyFont="1" applyFill="1" applyBorder="1" applyAlignment="1">
      <alignment horizontal="center" vertical="center" wrapText="1"/>
    </xf>
    <xf numFmtId="0" fontId="11" fillId="0" borderId="8" xfId="0" applyFont="1" applyBorder="1" applyAlignment="1">
      <alignment horizontal="right" vertical="center" readingOrder="2"/>
    </xf>
    <xf numFmtId="0" fontId="14" fillId="0" borderId="0" xfId="3" applyFont="1" applyFill="1" applyBorder="1" applyAlignment="1">
      <alignment horizontal="left" vertical="center" wrapText="1"/>
    </xf>
    <xf numFmtId="0" fontId="3" fillId="0" borderId="0" xfId="3" applyFont="1" applyFill="1" applyAlignment="1">
      <alignment horizontal="center" vertical="center"/>
    </xf>
    <xf numFmtId="0" fontId="24" fillId="0" borderId="0" xfId="3" applyFont="1" applyFill="1" applyAlignment="1">
      <alignment horizontal="center" vertical="center"/>
    </xf>
    <xf numFmtId="0" fontId="17" fillId="0" borderId="12" xfId="3" applyFont="1" applyFill="1" applyBorder="1" applyAlignment="1">
      <alignment horizontal="center" vertical="center" wrapText="1"/>
    </xf>
    <xf numFmtId="0" fontId="17" fillId="0" borderId="6" xfId="3" applyFont="1" applyFill="1" applyBorder="1" applyAlignment="1">
      <alignment horizontal="center" vertical="center" wrapText="1"/>
    </xf>
    <xf numFmtId="0" fontId="17" fillId="0" borderId="7" xfId="3" applyFont="1" applyFill="1" applyBorder="1" applyAlignment="1">
      <alignment horizontal="center" vertical="center" wrapText="1"/>
    </xf>
    <xf numFmtId="0" fontId="25" fillId="0" borderId="4" xfId="3" applyFont="1" applyFill="1" applyBorder="1" applyAlignment="1">
      <alignment horizontal="center" vertical="center" wrapText="1"/>
    </xf>
    <xf numFmtId="0" fontId="25" fillId="0" borderId="2" xfId="3" applyFont="1" applyFill="1" applyBorder="1" applyAlignment="1">
      <alignment horizontal="center" vertical="center" wrapText="1"/>
    </xf>
    <xf numFmtId="0" fontId="25" fillId="0" borderId="5" xfId="3" applyFont="1" applyFill="1" applyBorder="1" applyAlignment="1">
      <alignment horizontal="center" vertical="center" wrapText="1"/>
    </xf>
    <xf numFmtId="0" fontId="11" fillId="0" borderId="0" xfId="3" applyFont="1" applyBorder="1" applyAlignment="1">
      <alignment horizontal="right" vertical="center" wrapText="1" readingOrder="2"/>
    </xf>
    <xf numFmtId="0" fontId="13" fillId="0" borderId="0" xfId="3" applyFont="1" applyBorder="1" applyAlignment="1">
      <alignment horizontal="left" vertical="center" wrapText="1" readingOrder="1"/>
    </xf>
    <xf numFmtId="0" fontId="5" fillId="0" borderId="0" xfId="3" applyFont="1" applyFill="1" applyBorder="1" applyAlignment="1">
      <alignment horizontal="center" vertical="center"/>
    </xf>
    <xf numFmtId="0" fontId="9" fillId="0" borderId="0" xfId="3" applyFill="1" applyBorder="1" applyAlignment="1">
      <alignment horizontal="center" vertical="center"/>
    </xf>
    <xf numFmtId="0" fontId="5" fillId="0" borderId="0" xfId="3" applyFont="1" applyFill="1" applyBorder="1" applyAlignment="1">
      <alignment horizontal="right" vertical="center"/>
    </xf>
    <xf numFmtId="0" fontId="15" fillId="0" borderId="0" xfId="3" applyFont="1" applyFill="1" applyBorder="1" applyAlignment="1">
      <alignment horizontal="right" vertical="center"/>
    </xf>
    <xf numFmtId="1" fontId="14" fillId="0" borderId="0" xfId="3" applyNumberFormat="1" applyFont="1" applyFill="1" applyBorder="1" applyAlignment="1">
      <alignment horizontal="center" vertical="center" wrapText="1"/>
    </xf>
    <xf numFmtId="0" fontId="22" fillId="0" borderId="0" xfId="3" applyFont="1" applyFill="1" applyAlignment="1">
      <alignment horizontal="center" vertical="center"/>
    </xf>
    <xf numFmtId="0" fontId="13" fillId="0" borderId="0" xfId="0" applyFont="1" applyAlignment="1">
      <alignment horizontal="right" vertical="center" wrapText="1"/>
    </xf>
    <xf numFmtId="4" fontId="13" fillId="0" borderId="0" xfId="5" applyNumberFormat="1" applyFont="1" applyFill="1" applyBorder="1" applyAlignment="1">
      <alignment horizontal="left" vertical="top" wrapText="1" readingOrder="1"/>
    </xf>
    <xf numFmtId="0" fontId="11" fillId="0" borderId="0" xfId="5" applyFont="1" applyFill="1" applyBorder="1" applyAlignment="1">
      <alignment horizontal="right" vertical="top" wrapText="1" readingOrder="2"/>
    </xf>
    <xf numFmtId="0" fontId="11" fillId="0" borderId="0" xfId="5" applyFont="1" applyAlignment="1">
      <alignment horizontal="right" vertical="top" wrapText="1" readingOrder="2"/>
    </xf>
    <xf numFmtId="0" fontId="11" fillId="0" borderId="0" xfId="5" applyFont="1" applyFill="1" applyAlignment="1">
      <alignment horizontal="right" vertical="top" wrapText="1" readingOrder="2"/>
    </xf>
    <xf numFmtId="0" fontId="13" fillId="0" borderId="0" xfId="5" applyFont="1" applyBorder="1" applyAlignment="1">
      <alignment horizontal="left" vertical="top" wrapText="1" readingOrder="1"/>
    </xf>
    <xf numFmtId="0" fontId="11" fillId="0" borderId="4" xfId="5" applyFont="1" applyBorder="1" applyAlignment="1">
      <alignment horizontal="center" vertical="center" wrapText="1"/>
    </xf>
    <xf numFmtId="0" fontId="11" fillId="0" borderId="2" xfId="5" applyFont="1" applyBorder="1" applyAlignment="1">
      <alignment horizontal="center" vertical="center" wrapText="1"/>
    </xf>
    <xf numFmtId="0" fontId="13" fillId="0" borderId="2" xfId="5" applyFont="1" applyBorder="1" applyAlignment="1">
      <alignment horizontal="center" vertical="center" wrapText="1"/>
    </xf>
    <xf numFmtId="0" fontId="17" fillId="0" borderId="4"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5" xfId="5" applyFont="1" applyBorder="1" applyAlignment="1">
      <alignment horizontal="center" vertical="center" wrapText="1"/>
    </xf>
    <xf numFmtId="0" fontId="45" fillId="0" borderId="13" xfId="5" applyFont="1" applyBorder="1" applyAlignment="1">
      <alignment horizontal="center" vertical="center"/>
    </xf>
    <xf numFmtId="0" fontId="22" fillId="0" borderId="0" xfId="5" applyFont="1" applyAlignment="1">
      <alignment horizontal="center" vertical="center"/>
    </xf>
    <xf numFmtId="0" fontId="26" fillId="0" borderId="4" xfId="5" applyFont="1" applyBorder="1" applyAlignment="1">
      <alignment horizontal="center" vertical="center" wrapText="1"/>
    </xf>
    <xf numFmtId="0" fontId="13" fillId="0" borderId="2" xfId="5" applyFont="1" applyBorder="1" applyAlignment="1">
      <alignment horizontal="center" vertical="center"/>
    </xf>
    <xf numFmtId="0" fontId="13" fillId="0" borderId="5" xfId="5" applyFont="1" applyBorder="1" applyAlignment="1">
      <alignment horizontal="center" vertical="center"/>
    </xf>
    <xf numFmtId="0" fontId="13" fillId="0" borderId="0" xfId="5" applyFont="1" applyAlignment="1"/>
    <xf numFmtId="0" fontId="0" fillId="0" borderId="0" xfId="0" applyAlignment="1"/>
    <xf numFmtId="0" fontId="13" fillId="0" borderId="0" xfId="0" applyFont="1" applyAlignment="1"/>
    <xf numFmtId="0" fontId="6" fillId="0" borderId="2" xfId="5" applyFont="1" applyBorder="1" applyAlignment="1">
      <alignment vertical="center"/>
    </xf>
    <xf numFmtId="0" fontId="26" fillId="0" borderId="2" xfId="5" applyFont="1" applyBorder="1" applyAlignment="1">
      <alignment horizontal="center" vertical="center" wrapText="1"/>
    </xf>
    <xf numFmtId="0" fontId="6" fillId="0" borderId="5" xfId="0" applyFont="1" applyBorder="1" applyAlignment="1">
      <alignment horizontal="center" vertical="center" wrapText="1"/>
    </xf>
    <xf numFmtId="0" fontId="45" fillId="0" borderId="0" xfId="5" applyFont="1" applyBorder="1" applyAlignment="1">
      <alignment horizontal="center" vertical="center"/>
    </xf>
    <xf numFmtId="0" fontId="1" fillId="0" borderId="2" xfId="5" applyBorder="1" applyAlignment="1">
      <alignment horizontal="center" vertical="center"/>
    </xf>
    <xf numFmtId="0" fontId="1" fillId="0" borderId="5" xfId="5" applyBorder="1" applyAlignment="1">
      <alignment horizontal="center" vertical="center"/>
    </xf>
    <xf numFmtId="0" fontId="6" fillId="0" borderId="4" xfId="5" applyFont="1" applyBorder="1" applyAlignment="1">
      <alignment horizontal="center" vertical="center" wrapText="1"/>
    </xf>
    <xf numFmtId="0" fontId="26" fillId="0" borderId="1" xfId="5" applyFont="1" applyBorder="1" applyAlignment="1">
      <alignment horizontal="left" vertical="center"/>
    </xf>
    <xf numFmtId="0" fontId="26" fillId="0" borderId="3" xfId="5" applyFont="1" applyBorder="1" applyAlignment="1">
      <alignment horizontal="left" vertical="center"/>
    </xf>
    <xf numFmtId="0" fontId="26" fillId="0" borderId="3" xfId="5" applyFont="1" applyBorder="1" applyAlignment="1">
      <alignment horizontal="right" vertical="center"/>
    </xf>
    <xf numFmtId="0" fontId="26" fillId="0" borderId="14" xfId="5" applyFont="1" applyBorder="1" applyAlignment="1">
      <alignment horizontal="right" vertical="center"/>
    </xf>
    <xf numFmtId="0" fontId="17" fillId="0" borderId="9"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10" xfId="5" applyFont="1" applyBorder="1" applyAlignment="1">
      <alignment horizontal="center" vertical="center" wrapText="1"/>
    </xf>
    <xf numFmtId="0" fontId="1" fillId="0" borderId="2" xfId="5" applyBorder="1" applyAlignment="1">
      <alignment vertical="center"/>
    </xf>
    <xf numFmtId="0" fontId="13" fillId="0" borderId="5" xfId="5" applyFont="1" applyBorder="1" applyAlignment="1">
      <alignment horizontal="center" vertical="center" wrapText="1"/>
    </xf>
    <xf numFmtId="0" fontId="1" fillId="0" borderId="5" xfId="5" applyBorder="1" applyAlignment="1">
      <alignment vertical="center"/>
    </xf>
    <xf numFmtId="0" fontId="30" fillId="0" borderId="0" xfId="5" applyFont="1" applyBorder="1" applyAlignment="1">
      <alignment horizontal="left" vertical="center" wrapText="1"/>
    </xf>
    <xf numFmtId="0" fontId="11" fillId="0" borderId="0" xfId="5" applyFont="1" applyBorder="1" applyAlignment="1">
      <alignment horizontal="right" vertical="center" wrapText="1" readingOrder="2"/>
    </xf>
    <xf numFmtId="0" fontId="43" fillId="0" borderId="0" xfId="5" applyFont="1" applyBorder="1" applyAlignment="1">
      <alignment horizontal="right" vertical="center" wrapText="1" readingOrder="2"/>
    </xf>
    <xf numFmtId="0" fontId="13" fillId="0" borderId="0" xfId="5" applyFont="1" applyFill="1" applyBorder="1" applyAlignment="1">
      <alignment horizontal="left" vertical="center" wrapText="1"/>
    </xf>
    <xf numFmtId="0" fontId="30" fillId="0" borderId="0" xfId="5" applyFont="1" applyFill="1" applyBorder="1" applyAlignment="1">
      <alignment horizontal="left" vertical="center" wrapText="1"/>
    </xf>
    <xf numFmtId="0" fontId="43" fillId="0" borderId="0" xfId="5" applyFont="1" applyFill="1" applyBorder="1" applyAlignment="1">
      <alignment horizontal="right" vertical="center" wrapText="1" readingOrder="2"/>
    </xf>
    <xf numFmtId="0" fontId="11" fillId="0" borderId="0" xfId="0" applyFont="1" applyBorder="1" applyAlignment="1">
      <alignment horizontal="right" vertical="center"/>
    </xf>
    <xf numFmtId="0" fontId="53" fillId="0" borderId="0" xfId="3" applyFont="1" applyAlignment="1">
      <alignment horizontal="center" vertical="center" readingOrder="2"/>
    </xf>
    <xf numFmtId="0" fontId="22" fillId="0" borderId="0" xfId="3" applyFont="1" applyAlignment="1">
      <alignment horizontal="center" vertical="center" readingOrder="2"/>
    </xf>
    <xf numFmtId="0" fontId="24" fillId="0" borderId="0" xfId="3" applyFont="1" applyAlignment="1">
      <alignment horizontal="center" vertical="center" wrapText="1"/>
    </xf>
    <xf numFmtId="0" fontId="24" fillId="0" borderId="0" xfId="3" applyFont="1" applyAlignment="1">
      <alignment horizontal="center" vertical="center"/>
    </xf>
    <xf numFmtId="0" fontId="17" fillId="0" borderId="4" xfId="3" applyFont="1" applyFill="1" applyBorder="1" applyAlignment="1">
      <alignment horizontal="center" vertical="center"/>
    </xf>
    <xf numFmtId="0" fontId="17" fillId="0" borderId="5" xfId="3" applyFont="1" applyFill="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cellXfs>
  <cellStyles count="7">
    <cellStyle name="Comma" xfId="1" builtinId="3"/>
    <cellStyle name="Comma 2" xfId="6"/>
    <cellStyle name="MS_Latin" xfId="2"/>
    <cellStyle name="Normal" xfId="0" builtinId="0"/>
    <cellStyle name="Normal 2" xfId="3"/>
    <cellStyle name="Normal 3"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7"/>
  <sheetViews>
    <sheetView rightToLeft="1" view="pageBreakPreview" zoomScaleNormal="100" zoomScaleSheetLayoutView="100" workbookViewId="0">
      <selection activeCell="G24" sqref="G24:J24"/>
    </sheetView>
  </sheetViews>
  <sheetFormatPr defaultRowHeight="12.75"/>
  <cols>
    <col min="1" max="1" width="13" customWidth="1"/>
    <col min="2" max="2" width="12.7109375" customWidth="1"/>
    <col min="3" max="3" width="14" customWidth="1"/>
    <col min="4" max="4" width="14.28515625" customWidth="1"/>
    <col min="5" max="5" width="13.85546875" customWidth="1"/>
    <col min="6" max="6" width="14" customWidth="1"/>
    <col min="7" max="7" width="12.42578125" customWidth="1"/>
    <col min="8" max="8" width="12.85546875" customWidth="1"/>
    <col min="9" max="9" width="14.140625" customWidth="1"/>
    <col min="10" max="10" width="12.42578125" customWidth="1"/>
    <col min="11" max="11" width="12.140625" bestFit="1" customWidth="1"/>
  </cols>
  <sheetData>
    <row r="1" spans="1:21" ht="17.100000000000001" customHeight="1">
      <c r="A1" s="390" t="s">
        <v>259</v>
      </c>
      <c r="B1" s="390"/>
      <c r="C1" s="390"/>
      <c r="D1" s="390"/>
      <c r="E1" s="390"/>
      <c r="F1" s="390"/>
      <c r="G1" s="390"/>
      <c r="H1" s="390"/>
      <c r="I1" s="390"/>
      <c r="J1" s="390"/>
    </row>
    <row r="2" spans="1:21" ht="17.100000000000001" customHeight="1">
      <c r="A2" s="391" t="s">
        <v>260</v>
      </c>
      <c r="B2" s="391"/>
      <c r="C2" s="391"/>
      <c r="D2" s="391"/>
      <c r="E2" s="391"/>
      <c r="F2" s="391"/>
      <c r="G2" s="391"/>
      <c r="H2" s="391"/>
      <c r="I2" s="391"/>
      <c r="J2" s="391"/>
    </row>
    <row r="3" spans="1:21" ht="6" customHeight="1"/>
    <row r="4" spans="1:21" s="2" customFormat="1" ht="20.25" customHeight="1">
      <c r="A4" s="395" t="s">
        <v>0</v>
      </c>
      <c r="B4" s="86" t="s">
        <v>99</v>
      </c>
      <c r="C4" s="173"/>
      <c r="D4" s="173"/>
      <c r="E4" s="173"/>
      <c r="F4" s="173"/>
      <c r="G4" s="389" t="s">
        <v>100</v>
      </c>
      <c r="H4" s="389"/>
      <c r="I4" s="389"/>
      <c r="J4" s="392" t="s">
        <v>1</v>
      </c>
    </row>
    <row r="5" spans="1:21" s="2" customFormat="1" ht="36" customHeight="1">
      <c r="A5" s="396"/>
      <c r="B5" s="30" t="s">
        <v>224</v>
      </c>
      <c r="C5" s="30" t="s">
        <v>293</v>
      </c>
      <c r="D5" s="30" t="s">
        <v>294</v>
      </c>
      <c r="E5" s="30" t="s">
        <v>89</v>
      </c>
      <c r="F5" s="30" t="s">
        <v>57</v>
      </c>
      <c r="G5" s="30" t="s">
        <v>97</v>
      </c>
      <c r="H5" s="30" t="s">
        <v>63</v>
      </c>
      <c r="I5" s="30" t="s">
        <v>68</v>
      </c>
      <c r="J5" s="393"/>
    </row>
    <row r="6" spans="1:21" s="2" customFormat="1" ht="32.1" customHeight="1">
      <c r="A6" s="397"/>
      <c r="B6" s="34" t="s">
        <v>62</v>
      </c>
      <c r="C6" s="34" t="s">
        <v>76</v>
      </c>
      <c r="D6" s="34" t="s">
        <v>78</v>
      </c>
      <c r="E6" s="34" t="s">
        <v>90</v>
      </c>
      <c r="F6" s="34" t="s">
        <v>77</v>
      </c>
      <c r="G6" s="34" t="s">
        <v>6</v>
      </c>
      <c r="H6" s="34" t="s">
        <v>50</v>
      </c>
      <c r="I6" s="34" t="s">
        <v>67</v>
      </c>
      <c r="J6" s="394"/>
    </row>
    <row r="7" spans="1:21" s="2" customFormat="1" ht="15.95" customHeight="1">
      <c r="A7" s="46" t="s">
        <v>41</v>
      </c>
      <c r="B7" s="198">
        <f>'كهرباء 3'!E8</f>
        <v>585984</v>
      </c>
      <c r="C7" s="198">
        <v>23741</v>
      </c>
      <c r="D7" s="198">
        <v>58269</v>
      </c>
      <c r="E7" s="198">
        <v>393</v>
      </c>
      <c r="F7" s="198">
        <v>368</v>
      </c>
      <c r="G7" s="198">
        <v>20224</v>
      </c>
      <c r="H7" s="198">
        <v>1307</v>
      </c>
      <c r="I7" s="198">
        <v>320</v>
      </c>
      <c r="J7" s="44" t="s">
        <v>19</v>
      </c>
      <c r="K7" s="28"/>
      <c r="L7" s="27"/>
      <c r="M7" s="27"/>
      <c r="N7" s="205"/>
      <c r="O7" s="204"/>
      <c r="P7" s="204"/>
      <c r="Q7" s="204"/>
      <c r="R7" s="204"/>
      <c r="S7" s="204"/>
      <c r="T7" s="204"/>
      <c r="U7" s="206"/>
    </row>
    <row r="8" spans="1:21" s="2" customFormat="1" ht="15.95" customHeight="1">
      <c r="A8" s="47" t="s">
        <v>26</v>
      </c>
      <c r="B8" s="198">
        <f>'كهرباء 3'!E9</f>
        <v>463710</v>
      </c>
      <c r="C8" s="198">
        <v>21094</v>
      </c>
      <c r="D8" s="198">
        <v>44788</v>
      </c>
      <c r="E8" s="198">
        <v>1122</v>
      </c>
      <c r="F8" s="198">
        <v>87</v>
      </c>
      <c r="G8" s="198">
        <v>12854</v>
      </c>
      <c r="H8" s="198">
        <v>2486</v>
      </c>
      <c r="I8" s="198">
        <v>177</v>
      </c>
      <c r="J8" s="44" t="s">
        <v>7</v>
      </c>
      <c r="K8" s="28"/>
      <c r="L8" s="27"/>
      <c r="M8" s="27"/>
      <c r="N8" s="27"/>
    </row>
    <row r="9" spans="1:21" s="2" customFormat="1" ht="15.95" customHeight="1">
      <c r="A9" s="47" t="s">
        <v>27</v>
      </c>
      <c r="B9" s="198">
        <f>'كهرباء 3'!E10</f>
        <v>461252</v>
      </c>
      <c r="C9" s="198">
        <v>27111</v>
      </c>
      <c r="D9" s="198">
        <v>60689</v>
      </c>
      <c r="E9" s="198">
        <v>366</v>
      </c>
      <c r="F9" s="198">
        <v>34</v>
      </c>
      <c r="G9" s="198">
        <v>11855</v>
      </c>
      <c r="H9" s="198">
        <v>2167</v>
      </c>
      <c r="I9" s="198">
        <v>481</v>
      </c>
      <c r="J9" s="44" t="s">
        <v>8</v>
      </c>
      <c r="K9" s="28"/>
      <c r="L9" s="27"/>
      <c r="M9" s="27"/>
      <c r="N9" s="27"/>
    </row>
    <row r="10" spans="1:21" s="2" customFormat="1" ht="15.95" customHeight="1">
      <c r="A10" s="47" t="s">
        <v>28</v>
      </c>
      <c r="B10" s="198">
        <f>'كهرباء 3'!E11</f>
        <v>408271</v>
      </c>
      <c r="C10" s="198">
        <v>27431</v>
      </c>
      <c r="D10" s="198">
        <v>55901</v>
      </c>
      <c r="E10" s="198">
        <v>431</v>
      </c>
      <c r="F10" s="198">
        <v>0</v>
      </c>
      <c r="G10" s="198">
        <v>14983</v>
      </c>
      <c r="H10" s="198">
        <v>1905</v>
      </c>
      <c r="I10" s="198">
        <v>328</v>
      </c>
      <c r="J10" s="44" t="s">
        <v>9</v>
      </c>
      <c r="K10" s="28"/>
      <c r="L10" s="27"/>
      <c r="M10" s="27"/>
      <c r="N10" s="27"/>
    </row>
    <row r="11" spans="1:21" s="2" customFormat="1" ht="15.95" customHeight="1">
      <c r="A11" s="47" t="s">
        <v>29</v>
      </c>
      <c r="B11" s="198">
        <f>'كهرباء 3'!E12</f>
        <v>475550</v>
      </c>
      <c r="C11" s="198">
        <v>27154</v>
      </c>
      <c r="D11" s="198">
        <v>50876</v>
      </c>
      <c r="E11" s="198">
        <v>601</v>
      </c>
      <c r="F11" s="198">
        <v>31</v>
      </c>
      <c r="G11" s="198">
        <v>16156</v>
      </c>
      <c r="H11" s="198">
        <v>2192</v>
      </c>
      <c r="I11" s="198">
        <v>446</v>
      </c>
      <c r="J11" s="44" t="s">
        <v>10</v>
      </c>
      <c r="K11" s="28"/>
      <c r="L11" s="27"/>
      <c r="M11" s="27"/>
      <c r="N11" s="27"/>
    </row>
    <row r="12" spans="1:21" s="2" customFormat="1" ht="15.95" customHeight="1">
      <c r="A12" s="47" t="s">
        <v>30</v>
      </c>
      <c r="B12" s="198">
        <f>'كهرباء 3'!E13</f>
        <v>468403</v>
      </c>
      <c r="C12" s="198">
        <v>24681</v>
      </c>
      <c r="D12" s="198">
        <v>41514</v>
      </c>
      <c r="E12" s="198">
        <v>232</v>
      </c>
      <c r="F12" s="198">
        <v>15</v>
      </c>
      <c r="G12" s="198">
        <v>11777</v>
      </c>
      <c r="H12" s="198">
        <v>1517</v>
      </c>
      <c r="I12" s="198">
        <v>254</v>
      </c>
      <c r="J12" s="44" t="s">
        <v>11</v>
      </c>
      <c r="K12" s="28"/>
      <c r="L12" s="27"/>
      <c r="M12" s="27"/>
      <c r="N12" s="27"/>
    </row>
    <row r="13" spans="1:21" s="2" customFormat="1" ht="15.95" customHeight="1">
      <c r="A13" s="47" t="s">
        <v>31</v>
      </c>
      <c r="B13" s="198">
        <f>'كهرباء 3'!E14</f>
        <v>527987</v>
      </c>
      <c r="C13" s="198">
        <v>29153</v>
      </c>
      <c r="D13" s="198">
        <v>58781</v>
      </c>
      <c r="E13" s="198">
        <v>345</v>
      </c>
      <c r="F13" s="198">
        <v>0</v>
      </c>
      <c r="G13" s="198">
        <v>14364</v>
      </c>
      <c r="H13" s="198">
        <v>2572</v>
      </c>
      <c r="I13" s="198">
        <v>455</v>
      </c>
      <c r="J13" s="44" t="s">
        <v>12</v>
      </c>
      <c r="K13" s="28"/>
      <c r="L13" s="27"/>
      <c r="M13" s="27"/>
      <c r="N13" s="27"/>
    </row>
    <row r="14" spans="1:21" s="2" customFormat="1" ht="15.95" customHeight="1">
      <c r="A14" s="47" t="s">
        <v>32</v>
      </c>
      <c r="B14" s="198">
        <f>'كهرباء 3'!E15</f>
        <v>531886</v>
      </c>
      <c r="C14" s="198">
        <v>28604</v>
      </c>
      <c r="D14" s="198">
        <v>55010</v>
      </c>
      <c r="E14" s="198">
        <v>425</v>
      </c>
      <c r="F14" s="198">
        <v>35</v>
      </c>
      <c r="G14" s="198">
        <v>11977</v>
      </c>
      <c r="H14" s="198">
        <v>2217</v>
      </c>
      <c r="I14" s="198">
        <v>273</v>
      </c>
      <c r="J14" s="44" t="s">
        <v>13</v>
      </c>
      <c r="K14" s="28"/>
      <c r="L14" s="27"/>
      <c r="M14" s="27"/>
      <c r="N14" s="27"/>
    </row>
    <row r="15" spans="1:21" s="2" customFormat="1" ht="15.95" customHeight="1">
      <c r="A15" s="47" t="s">
        <v>33</v>
      </c>
      <c r="B15" s="198">
        <f>'كهرباء 3'!E16</f>
        <v>502483</v>
      </c>
      <c r="C15" s="198">
        <v>26131</v>
      </c>
      <c r="D15" s="198">
        <v>57440</v>
      </c>
      <c r="E15" s="198">
        <v>624</v>
      </c>
      <c r="F15" s="198">
        <v>34</v>
      </c>
      <c r="G15" s="198">
        <v>11673</v>
      </c>
      <c r="H15" s="198">
        <v>3094</v>
      </c>
      <c r="I15" s="198">
        <v>247</v>
      </c>
      <c r="J15" s="44" t="s">
        <v>14</v>
      </c>
      <c r="K15" s="28"/>
      <c r="L15" s="27"/>
      <c r="M15" s="27"/>
      <c r="N15" s="27"/>
    </row>
    <row r="16" spans="1:21" s="2" customFormat="1" ht="15.95" customHeight="1">
      <c r="A16" s="47" t="s">
        <v>42</v>
      </c>
      <c r="B16" s="198">
        <f>'كهرباء 3'!E17</f>
        <v>510512</v>
      </c>
      <c r="C16" s="198">
        <v>24391</v>
      </c>
      <c r="D16" s="198">
        <v>53341</v>
      </c>
      <c r="E16" s="198">
        <v>496</v>
      </c>
      <c r="F16" s="198">
        <v>0</v>
      </c>
      <c r="G16" s="198">
        <v>11676</v>
      </c>
      <c r="H16" s="198">
        <v>4675</v>
      </c>
      <c r="I16" s="198">
        <v>195</v>
      </c>
      <c r="J16" s="44" t="s">
        <v>15</v>
      </c>
      <c r="K16" s="28"/>
      <c r="L16" s="27"/>
      <c r="M16" s="27"/>
      <c r="N16" s="27"/>
    </row>
    <row r="17" spans="1:14" s="2" customFormat="1" ht="15.95" customHeight="1">
      <c r="A17" s="47" t="s">
        <v>38</v>
      </c>
      <c r="B17" s="198">
        <f>'كهرباء 3'!E18</f>
        <v>433822</v>
      </c>
      <c r="C17" s="198">
        <v>22943</v>
      </c>
      <c r="D17" s="198">
        <v>53123</v>
      </c>
      <c r="E17" s="198">
        <v>246</v>
      </c>
      <c r="F17" s="198">
        <v>168</v>
      </c>
      <c r="G17" s="198">
        <v>14169</v>
      </c>
      <c r="H17" s="198">
        <v>5431</v>
      </c>
      <c r="I17" s="198">
        <v>321</v>
      </c>
      <c r="J17" s="44" t="s">
        <v>16</v>
      </c>
      <c r="K17" s="28"/>
      <c r="L17" s="27"/>
      <c r="M17" s="27"/>
      <c r="N17" s="27"/>
    </row>
    <row r="18" spans="1:14" s="2" customFormat="1" ht="15.95" customHeight="1">
      <c r="A18" s="47" t="s">
        <v>39</v>
      </c>
      <c r="B18" s="198">
        <f>'كهرباء 3'!E19</f>
        <v>545898</v>
      </c>
      <c r="C18" s="198">
        <v>23552</v>
      </c>
      <c r="D18" s="198">
        <v>56742</v>
      </c>
      <c r="E18" s="198">
        <v>1203</v>
      </c>
      <c r="F18" s="198">
        <v>236</v>
      </c>
      <c r="G18" s="198">
        <v>15716</v>
      </c>
      <c r="H18" s="198">
        <v>4044</v>
      </c>
      <c r="I18" s="198">
        <v>228</v>
      </c>
      <c r="J18" s="44" t="s">
        <v>17</v>
      </c>
      <c r="K18" s="28"/>
      <c r="L18" s="27"/>
      <c r="M18" s="27"/>
      <c r="N18" s="27"/>
    </row>
    <row r="19" spans="1:14" s="4" customFormat="1" ht="15.95" customHeight="1">
      <c r="A19" s="48" t="s">
        <v>34</v>
      </c>
      <c r="B19" s="205">
        <f>SUM(B7:B18)</f>
        <v>5915758</v>
      </c>
      <c r="C19" s="204">
        <f t="shared" ref="C19:I19" si="0">SUM(C7:C18)</f>
        <v>305986</v>
      </c>
      <c r="D19" s="204">
        <f t="shared" si="0"/>
        <v>646474</v>
      </c>
      <c r="E19" s="204">
        <f t="shared" si="0"/>
        <v>6484</v>
      </c>
      <c r="F19" s="204">
        <f t="shared" si="0"/>
        <v>1008</v>
      </c>
      <c r="G19" s="204">
        <f t="shared" si="0"/>
        <v>167424</v>
      </c>
      <c r="H19" s="204">
        <f t="shared" si="0"/>
        <v>33607</v>
      </c>
      <c r="I19" s="206">
        <f t="shared" si="0"/>
        <v>3725</v>
      </c>
      <c r="J19" s="45" t="s">
        <v>25</v>
      </c>
      <c r="K19" s="28"/>
      <c r="L19" s="27"/>
      <c r="M19" s="27"/>
      <c r="N19" s="27"/>
    </row>
    <row r="20" spans="1:14" s="4" customFormat="1" ht="17.25" customHeight="1">
      <c r="A20" s="337" t="s">
        <v>301</v>
      </c>
      <c r="B20" s="176"/>
      <c r="C20" s="176"/>
      <c r="D20" s="176"/>
      <c r="E20" s="83"/>
      <c r="F20" s="176"/>
      <c r="G20" s="176"/>
      <c r="H20" s="176"/>
      <c r="I20" s="181"/>
      <c r="J20" s="182" t="s">
        <v>302</v>
      </c>
      <c r="K20" s="28"/>
      <c r="L20" s="27"/>
      <c r="M20" s="27"/>
      <c r="N20" s="27"/>
    </row>
    <row r="21" spans="1:14" s="4" customFormat="1" ht="24.75" customHeight="1">
      <c r="A21" s="384" t="s">
        <v>235</v>
      </c>
      <c r="B21" s="384"/>
      <c r="C21" s="384"/>
      <c r="D21" s="384"/>
      <c r="E21" s="384"/>
      <c r="F21" s="384"/>
      <c r="G21" s="387" t="s">
        <v>234</v>
      </c>
      <c r="H21" s="388"/>
      <c r="I21" s="388"/>
      <c r="J21" s="388"/>
      <c r="K21" s="28"/>
      <c r="L21" s="78"/>
      <c r="M21" s="27"/>
      <c r="N21" s="27"/>
    </row>
    <row r="22" spans="1:14" ht="28.5" customHeight="1">
      <c r="A22" s="67" t="s">
        <v>65</v>
      </c>
      <c r="B22" s="56"/>
      <c r="C22" s="56"/>
      <c r="D22" s="56"/>
      <c r="E22" s="56"/>
      <c r="F22" s="56"/>
      <c r="G22" s="56"/>
      <c r="H22" s="56"/>
      <c r="I22" s="56"/>
      <c r="J22" s="146" t="s">
        <v>66</v>
      </c>
    </row>
    <row r="23" spans="1:14" ht="27.75" customHeight="1">
      <c r="A23" s="384" t="s">
        <v>312</v>
      </c>
      <c r="B23" s="384"/>
      <c r="C23" s="384"/>
      <c r="D23" s="384"/>
      <c r="E23" s="384"/>
      <c r="F23" s="384"/>
      <c r="G23" s="385" t="s">
        <v>313</v>
      </c>
      <c r="H23" s="385"/>
      <c r="I23" s="386"/>
      <c r="J23" s="386"/>
    </row>
    <row r="24" spans="1:14" ht="24.75" customHeight="1">
      <c r="A24" s="384" t="s">
        <v>311</v>
      </c>
      <c r="B24" s="384"/>
      <c r="C24" s="384"/>
      <c r="D24" s="384"/>
      <c r="E24" s="384"/>
      <c r="F24" s="384"/>
      <c r="G24" s="385" t="s">
        <v>310</v>
      </c>
      <c r="H24" s="385"/>
      <c r="I24" s="386"/>
      <c r="J24" s="386"/>
    </row>
    <row r="25" spans="1:14" ht="18.600000000000001" customHeight="1">
      <c r="B25" s="5"/>
      <c r="C25" s="24"/>
      <c r="D25" s="24"/>
      <c r="E25" s="24"/>
      <c r="F25" s="24"/>
      <c r="G25" s="24"/>
      <c r="H25" s="24"/>
      <c r="I25" s="5"/>
    </row>
    <row r="26" spans="1:14" ht="18.600000000000001" customHeight="1">
      <c r="B26" s="5"/>
      <c r="C26" s="52"/>
      <c r="D26" s="24"/>
      <c r="E26" s="24"/>
      <c r="F26" s="24"/>
      <c r="G26" s="24"/>
      <c r="H26" s="24"/>
      <c r="I26" s="5"/>
    </row>
    <row r="27" spans="1:14">
      <c r="B27" s="145"/>
      <c r="C27" s="145"/>
      <c r="D27" s="145"/>
      <c r="E27" s="145"/>
      <c r="F27" s="145"/>
      <c r="G27" s="145"/>
      <c r="H27" s="145"/>
      <c r="I27" s="145"/>
    </row>
    <row r="28" spans="1:14">
      <c r="B28" s="5"/>
      <c r="C28" s="24"/>
      <c r="D28" s="24"/>
      <c r="E28" s="24"/>
      <c r="F28" s="24"/>
      <c r="G28" s="24"/>
      <c r="H28" s="24"/>
      <c r="I28" s="5"/>
    </row>
    <row r="29" spans="1:14">
      <c r="B29" s="5"/>
      <c r="C29" s="24"/>
      <c r="D29" s="24"/>
      <c r="E29" s="24"/>
      <c r="F29" s="24"/>
      <c r="G29" s="24"/>
      <c r="H29" s="24"/>
      <c r="I29" s="5"/>
    </row>
    <row r="30" spans="1:14">
      <c r="B30" s="5"/>
      <c r="C30" s="24"/>
      <c r="D30" s="24"/>
      <c r="E30" s="24"/>
      <c r="F30" s="24"/>
      <c r="G30" s="24"/>
      <c r="H30" s="24"/>
      <c r="I30" s="5"/>
    </row>
    <row r="31" spans="1:14">
      <c r="B31" s="5"/>
      <c r="C31" s="24"/>
      <c r="D31" s="24"/>
      <c r="E31" s="24"/>
      <c r="F31" s="24"/>
      <c r="G31" s="24"/>
      <c r="H31" s="24"/>
      <c r="I31" s="5"/>
    </row>
    <row r="32" spans="1:14">
      <c r="B32" s="5"/>
      <c r="C32" s="24"/>
      <c r="D32" s="24"/>
      <c r="E32" s="24"/>
      <c r="F32" s="24"/>
      <c r="G32" s="24"/>
      <c r="H32" s="24"/>
      <c r="I32" s="5"/>
    </row>
    <row r="33" spans="2:9">
      <c r="B33" s="5"/>
      <c r="C33" s="24"/>
      <c r="D33" s="24"/>
      <c r="E33" s="24"/>
      <c r="F33" s="24"/>
      <c r="G33" s="24"/>
      <c r="H33" s="24"/>
      <c r="I33" s="5"/>
    </row>
    <row r="34" spans="2:9">
      <c r="B34" s="5"/>
      <c r="C34" s="24"/>
      <c r="D34" s="24"/>
      <c r="E34" s="24"/>
      <c r="F34" s="24"/>
      <c r="G34" s="24"/>
      <c r="H34" s="24"/>
      <c r="I34" s="5"/>
    </row>
    <row r="35" spans="2:9">
      <c r="B35" s="5"/>
      <c r="C35" s="24"/>
      <c r="D35" s="24"/>
      <c r="E35" s="24"/>
      <c r="F35" s="24"/>
      <c r="G35" s="24"/>
      <c r="H35" s="24"/>
      <c r="I35" s="5"/>
    </row>
    <row r="36" spans="2:9">
      <c r="B36" s="5"/>
      <c r="C36" s="24"/>
      <c r="D36" s="24"/>
      <c r="E36" s="24"/>
      <c r="F36" s="24"/>
      <c r="G36" s="24"/>
      <c r="H36" s="24"/>
      <c r="I36" s="5"/>
    </row>
    <row r="37" spans="2:9">
      <c r="B37" s="24"/>
      <c r="C37" s="24"/>
      <c r="D37" s="24"/>
      <c r="E37" s="24"/>
      <c r="F37" s="24"/>
      <c r="G37" s="24"/>
      <c r="H37" s="24"/>
    </row>
  </sheetData>
  <mergeCells count="11">
    <mergeCell ref="G4:I4"/>
    <mergeCell ref="A1:J1"/>
    <mergeCell ref="A2:J2"/>
    <mergeCell ref="J4:J6"/>
    <mergeCell ref="A4:A6"/>
    <mergeCell ref="A24:F24"/>
    <mergeCell ref="A23:F23"/>
    <mergeCell ref="G24:J24"/>
    <mergeCell ref="G23:J23"/>
    <mergeCell ref="A21:F21"/>
    <mergeCell ref="G21:J21"/>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rightToLeft="1" view="pageBreakPreview" zoomScaleNormal="100" zoomScaleSheetLayoutView="100" workbookViewId="0">
      <selection activeCell="J20" sqref="J20"/>
    </sheetView>
  </sheetViews>
  <sheetFormatPr defaultRowHeight="15" customHeight="1"/>
  <cols>
    <col min="1" max="1" width="26.85546875" style="90" customWidth="1"/>
    <col min="2" max="2" width="12.7109375" style="90" customWidth="1"/>
    <col min="3" max="4" width="11.5703125" style="90" customWidth="1"/>
    <col min="5" max="5" width="9.85546875" style="90" customWidth="1"/>
    <col min="6" max="6" width="12.28515625" style="90" customWidth="1"/>
    <col min="7" max="7" width="31.42578125" style="90" customWidth="1"/>
    <col min="8" max="16384" width="9.140625" style="90"/>
  </cols>
  <sheetData>
    <row r="1" spans="1:13" s="89" customFormat="1" ht="21" customHeight="1">
      <c r="A1" s="478" t="s">
        <v>274</v>
      </c>
      <c r="B1" s="478"/>
      <c r="C1" s="478"/>
      <c r="D1" s="478"/>
      <c r="E1" s="478"/>
      <c r="F1" s="478"/>
      <c r="G1" s="478"/>
    </row>
    <row r="2" spans="1:13" ht="15.95" customHeight="1">
      <c r="A2" s="479" t="s">
        <v>275</v>
      </c>
      <c r="B2" s="479"/>
      <c r="C2" s="479"/>
      <c r="D2" s="479"/>
      <c r="E2" s="479"/>
      <c r="F2" s="479"/>
      <c r="G2" s="479"/>
    </row>
    <row r="3" spans="1:13" ht="6" customHeight="1">
      <c r="A3" s="91"/>
      <c r="B3" s="91"/>
      <c r="C3" s="91"/>
      <c r="D3" s="92"/>
      <c r="E3" s="93"/>
      <c r="F3" s="93"/>
      <c r="G3" s="94"/>
    </row>
    <row r="4" spans="1:13" s="98" customFormat="1" ht="15.95" customHeight="1">
      <c r="A4" s="480" t="s">
        <v>88</v>
      </c>
      <c r="B4" s="95" t="s">
        <v>222</v>
      </c>
      <c r="C4" s="96"/>
      <c r="D4" s="97"/>
      <c r="E4" s="97"/>
      <c r="F4" s="132" t="s">
        <v>104</v>
      </c>
      <c r="G4" s="483" t="s">
        <v>1</v>
      </c>
    </row>
    <row r="5" spans="1:13" s="101" customFormat="1" ht="37.5" customHeight="1">
      <c r="A5" s="481"/>
      <c r="B5" s="38" t="s">
        <v>58</v>
      </c>
      <c r="C5" s="100" t="s">
        <v>54</v>
      </c>
      <c r="D5" s="99" t="s">
        <v>55</v>
      </c>
      <c r="E5" s="99" t="s">
        <v>84</v>
      </c>
      <c r="F5" s="100" t="s">
        <v>56</v>
      </c>
      <c r="G5" s="484"/>
    </row>
    <row r="6" spans="1:13" s="101" customFormat="1" ht="42" customHeight="1">
      <c r="A6" s="482"/>
      <c r="B6" s="40" t="s">
        <v>59</v>
      </c>
      <c r="C6" s="103" t="s">
        <v>20</v>
      </c>
      <c r="D6" s="102" t="s">
        <v>21</v>
      </c>
      <c r="E6" s="102" t="s">
        <v>85</v>
      </c>
      <c r="F6" s="102" t="s">
        <v>22</v>
      </c>
      <c r="G6" s="485"/>
    </row>
    <row r="7" spans="1:13" s="107" customFormat="1" ht="15.95" customHeight="1">
      <c r="A7" s="104" t="s">
        <v>35</v>
      </c>
      <c r="B7" s="105">
        <v>61.5</v>
      </c>
      <c r="C7" s="105">
        <v>5.69</v>
      </c>
      <c r="D7" s="105">
        <v>5.83</v>
      </c>
      <c r="E7" s="105">
        <v>6.11</v>
      </c>
      <c r="F7" s="105">
        <v>5.69</v>
      </c>
      <c r="G7" s="106" t="s">
        <v>18</v>
      </c>
      <c r="H7" s="125"/>
      <c r="I7" s="125"/>
      <c r="J7" s="125"/>
      <c r="K7" s="125"/>
      <c r="L7" s="125"/>
      <c r="M7" s="125"/>
    </row>
    <row r="8" spans="1:13" s="107" customFormat="1" ht="15.95" customHeight="1">
      <c r="A8" s="104" t="s">
        <v>26</v>
      </c>
      <c r="B8" s="105">
        <v>62</v>
      </c>
      <c r="C8" s="105">
        <v>5.79</v>
      </c>
      <c r="D8" s="105">
        <v>6</v>
      </c>
      <c r="E8" s="105">
        <v>6.23</v>
      </c>
      <c r="F8" s="105">
        <v>5.79</v>
      </c>
      <c r="G8" s="106" t="s">
        <v>7</v>
      </c>
      <c r="H8" s="125"/>
      <c r="I8" s="125"/>
      <c r="J8" s="125"/>
      <c r="K8" s="125"/>
      <c r="L8" s="125"/>
      <c r="M8" s="125"/>
    </row>
    <row r="9" spans="1:13" s="107" customFormat="1" ht="15.95" customHeight="1">
      <c r="A9" s="104" t="s">
        <v>27</v>
      </c>
      <c r="B9" s="105">
        <v>62</v>
      </c>
      <c r="C9" s="105">
        <v>4.72</v>
      </c>
      <c r="D9" s="105">
        <v>6.17</v>
      </c>
      <c r="E9" s="105">
        <v>5.6</v>
      </c>
      <c r="F9" s="105">
        <v>4.72</v>
      </c>
      <c r="G9" s="106" t="s">
        <v>8</v>
      </c>
      <c r="H9" s="125"/>
      <c r="I9" s="125"/>
      <c r="J9" s="125"/>
      <c r="K9" s="125"/>
      <c r="L9" s="125"/>
      <c r="M9" s="125"/>
    </row>
    <row r="10" spans="1:13" s="107" customFormat="1" ht="15.95" customHeight="1">
      <c r="A10" s="104" t="s">
        <v>28</v>
      </c>
      <c r="B10" s="105">
        <v>59.33</v>
      </c>
      <c r="C10" s="105">
        <v>4.72</v>
      </c>
      <c r="D10" s="105">
        <v>6</v>
      </c>
      <c r="E10" s="105">
        <v>5.6</v>
      </c>
      <c r="F10" s="105">
        <v>4.72</v>
      </c>
      <c r="G10" s="106" t="s">
        <v>9</v>
      </c>
      <c r="H10" s="125"/>
      <c r="I10" s="125"/>
      <c r="J10" s="125"/>
      <c r="K10" s="125"/>
      <c r="L10" s="125"/>
      <c r="M10" s="125"/>
    </row>
    <row r="11" spans="1:13" s="107" customFormat="1" ht="15.95" customHeight="1">
      <c r="A11" s="104" t="s">
        <v>29</v>
      </c>
      <c r="B11" s="105">
        <v>57.5</v>
      </c>
      <c r="C11" s="105">
        <v>4.92</v>
      </c>
      <c r="D11" s="105">
        <v>5.67</v>
      </c>
      <c r="E11" s="105">
        <v>5.75</v>
      </c>
      <c r="F11" s="105">
        <v>4.92</v>
      </c>
      <c r="G11" s="106" t="s">
        <v>10</v>
      </c>
      <c r="H11" s="125"/>
      <c r="I11" s="125"/>
      <c r="J11" s="125"/>
      <c r="K11" s="125"/>
      <c r="L11" s="125"/>
      <c r="M11" s="125"/>
    </row>
    <row r="12" spans="1:13" s="107" customFormat="1" ht="15.95" customHeight="1">
      <c r="A12" s="104" t="s">
        <v>36</v>
      </c>
      <c r="B12" s="105">
        <v>59.5</v>
      </c>
      <c r="C12" s="105">
        <v>5.07</v>
      </c>
      <c r="D12" s="105">
        <v>5.83</v>
      </c>
      <c r="E12" s="105">
        <v>5.89</v>
      </c>
      <c r="F12" s="105">
        <v>5.07</v>
      </c>
      <c r="G12" s="106" t="s">
        <v>11</v>
      </c>
      <c r="H12" s="125"/>
      <c r="I12" s="125"/>
      <c r="J12" s="125"/>
      <c r="K12" s="125"/>
      <c r="L12" s="125"/>
      <c r="M12" s="125"/>
    </row>
    <row r="13" spans="1:13" s="107" customFormat="1" ht="15.95" customHeight="1">
      <c r="A13" s="104" t="s">
        <v>31</v>
      </c>
      <c r="B13" s="105">
        <v>62.33</v>
      </c>
      <c r="C13" s="105">
        <v>4.92</v>
      </c>
      <c r="D13" s="105">
        <v>5.83</v>
      </c>
      <c r="E13" s="105">
        <v>5.78</v>
      </c>
      <c r="F13" s="105">
        <v>4.92</v>
      </c>
      <c r="G13" s="106" t="s">
        <v>12</v>
      </c>
      <c r="H13" s="125"/>
      <c r="I13" s="125"/>
      <c r="J13" s="125"/>
      <c r="K13" s="125"/>
      <c r="L13" s="125"/>
      <c r="M13" s="125"/>
    </row>
    <row r="14" spans="1:13" s="107" customFormat="1" ht="15.95" customHeight="1">
      <c r="A14" s="104" t="s">
        <v>32</v>
      </c>
      <c r="B14" s="105">
        <v>62.33</v>
      </c>
      <c r="C14" s="105">
        <v>4.97</v>
      </c>
      <c r="D14" s="105">
        <v>5.83</v>
      </c>
      <c r="E14" s="105">
        <v>5.86</v>
      </c>
      <c r="F14" s="105">
        <v>4.97</v>
      </c>
      <c r="G14" s="106" t="s">
        <v>13</v>
      </c>
      <c r="H14" s="125"/>
      <c r="I14" s="125"/>
      <c r="J14" s="125"/>
      <c r="K14" s="125"/>
      <c r="L14" s="125"/>
      <c r="M14" s="125"/>
    </row>
    <row r="15" spans="1:13" s="107" customFormat="1" ht="15.95" customHeight="1">
      <c r="A15" s="104" t="s">
        <v>33</v>
      </c>
      <c r="B15" s="105">
        <v>63.33</v>
      </c>
      <c r="C15" s="105">
        <v>4.97</v>
      </c>
      <c r="D15" s="105">
        <v>5.83</v>
      </c>
      <c r="E15" s="105">
        <v>5.86</v>
      </c>
      <c r="F15" s="105">
        <v>4.97</v>
      </c>
      <c r="G15" s="106" t="s">
        <v>14</v>
      </c>
      <c r="H15" s="125"/>
      <c r="I15" s="125"/>
      <c r="J15" s="125"/>
      <c r="K15" s="125"/>
      <c r="L15" s="125"/>
      <c r="M15" s="125"/>
    </row>
    <row r="16" spans="1:13" s="107" customFormat="1" ht="15.95" customHeight="1">
      <c r="A16" s="104" t="s">
        <v>37</v>
      </c>
      <c r="B16" s="105">
        <v>64.67</v>
      </c>
      <c r="C16" s="105">
        <v>4.97</v>
      </c>
      <c r="D16" s="105">
        <v>5.83</v>
      </c>
      <c r="E16" s="105">
        <v>5.86</v>
      </c>
      <c r="F16" s="105">
        <v>4.97</v>
      </c>
      <c r="G16" s="106" t="s">
        <v>15</v>
      </c>
      <c r="H16" s="125"/>
      <c r="I16" s="125"/>
      <c r="J16" s="125"/>
      <c r="K16" s="125"/>
      <c r="L16" s="125"/>
      <c r="M16" s="125"/>
    </row>
    <row r="17" spans="1:13" s="107" customFormat="1" ht="15.95" customHeight="1">
      <c r="A17" s="104" t="s">
        <v>38</v>
      </c>
      <c r="B17" s="105">
        <v>64.22</v>
      </c>
      <c r="C17" s="105">
        <v>4.97</v>
      </c>
      <c r="D17" s="105">
        <v>5.75</v>
      </c>
      <c r="E17" s="105">
        <v>5.8</v>
      </c>
      <c r="F17" s="105">
        <v>4.97</v>
      </c>
      <c r="G17" s="106" t="s">
        <v>16</v>
      </c>
      <c r="H17" s="125"/>
      <c r="I17" s="125"/>
      <c r="J17" s="125"/>
      <c r="K17" s="125"/>
      <c r="L17" s="125"/>
      <c r="M17" s="125"/>
    </row>
    <row r="18" spans="1:13" s="107" customFormat="1" ht="15.95" customHeight="1">
      <c r="A18" s="104" t="s">
        <v>39</v>
      </c>
      <c r="B18" s="105">
        <v>63.83</v>
      </c>
      <c r="C18" s="105">
        <v>4.49</v>
      </c>
      <c r="D18" s="105">
        <v>5.83</v>
      </c>
      <c r="E18" s="105">
        <v>5.39</v>
      </c>
      <c r="F18" s="105">
        <v>4.49</v>
      </c>
      <c r="G18" s="106" t="s">
        <v>17</v>
      </c>
      <c r="H18" s="125"/>
      <c r="I18" s="125"/>
      <c r="J18" s="125"/>
      <c r="K18" s="125"/>
      <c r="L18" s="125"/>
      <c r="M18" s="125"/>
    </row>
    <row r="19" spans="1:13" s="98" customFormat="1" ht="15.95" customHeight="1">
      <c r="A19" s="108" t="s">
        <v>40</v>
      </c>
      <c r="B19" s="109">
        <f>AVERAGE(B7:B18)</f>
        <v>61.88</v>
      </c>
      <c r="C19" s="109">
        <f>AVERAGE(C7:C18)</f>
        <v>5.0199999999999996</v>
      </c>
      <c r="D19" s="109">
        <f>AVERAGE(D7:D18)</f>
        <v>5.87</v>
      </c>
      <c r="E19" s="109">
        <f>AVERAGE(E7:E18)</f>
        <v>5.81</v>
      </c>
      <c r="F19" s="109">
        <f>AVERAGE(F7:F18)</f>
        <v>5.0199999999999996</v>
      </c>
      <c r="G19" s="138" t="s">
        <v>102</v>
      </c>
    </row>
    <row r="20" spans="1:13" s="98" customFormat="1" ht="15.95" customHeight="1">
      <c r="A20" s="427" t="s">
        <v>108</v>
      </c>
      <c r="B20" s="427"/>
      <c r="C20" s="427"/>
      <c r="D20" s="427"/>
      <c r="E20" s="385" t="s">
        <v>110</v>
      </c>
      <c r="F20" s="385"/>
      <c r="G20" s="385"/>
    </row>
    <row r="21" spans="1:13" s="111" customFormat="1" ht="31.5" customHeight="1">
      <c r="A21" s="486" t="s">
        <v>272</v>
      </c>
      <c r="B21" s="486"/>
      <c r="C21" s="486"/>
      <c r="D21" s="486"/>
      <c r="E21" s="487" t="s">
        <v>276</v>
      </c>
      <c r="F21" s="487"/>
      <c r="G21" s="487"/>
      <c r="H21" s="110"/>
      <c r="I21" s="110"/>
      <c r="J21" s="110"/>
    </row>
    <row r="22" spans="1:13" s="111" customFormat="1" ht="15" customHeight="1">
      <c r="A22" s="488"/>
      <c r="B22" s="489"/>
      <c r="C22" s="489"/>
      <c r="D22" s="489"/>
      <c r="E22" s="112"/>
      <c r="F22" s="112"/>
      <c r="G22" s="112"/>
      <c r="H22" s="112"/>
      <c r="I22" s="112"/>
      <c r="J22" s="112"/>
    </row>
    <row r="23" spans="1:13" s="111" customFormat="1" ht="15" customHeight="1">
      <c r="A23" s="490"/>
      <c r="B23" s="492"/>
      <c r="C23" s="492"/>
      <c r="D23" s="492"/>
      <c r="E23" s="492"/>
      <c r="F23" s="492"/>
      <c r="G23" s="492"/>
      <c r="H23" s="492"/>
      <c r="I23" s="492"/>
      <c r="J23" s="477"/>
    </row>
    <row r="24" spans="1:13" s="111" customFormat="1" ht="15" customHeight="1">
      <c r="A24" s="491"/>
      <c r="B24" s="113"/>
      <c r="C24" s="113"/>
      <c r="D24" s="113"/>
      <c r="E24" s="113"/>
      <c r="F24" s="152"/>
      <c r="G24" s="113"/>
      <c r="H24" s="113"/>
      <c r="I24" s="114"/>
      <c r="J24" s="477"/>
    </row>
    <row r="25" spans="1:13" s="111" customFormat="1" ht="15" customHeight="1">
      <c r="A25" s="491"/>
      <c r="B25" s="115"/>
      <c r="C25" s="115"/>
      <c r="D25" s="115"/>
      <c r="E25" s="115"/>
      <c r="F25" s="115"/>
      <c r="G25" s="115"/>
      <c r="H25" s="115"/>
      <c r="I25" s="116"/>
      <c r="J25" s="477"/>
    </row>
    <row r="26" spans="1:13" s="111" customFormat="1" ht="15" customHeight="1">
      <c r="A26" s="117"/>
      <c r="B26" s="118"/>
      <c r="C26" s="118"/>
      <c r="D26" s="118"/>
      <c r="E26" s="118"/>
      <c r="F26" s="118"/>
      <c r="G26" s="118"/>
      <c r="H26" s="118"/>
      <c r="I26" s="118"/>
      <c r="J26" s="119"/>
    </row>
    <row r="27" spans="1:13" s="111" customFormat="1" ht="15" customHeight="1">
      <c r="A27" s="117"/>
      <c r="B27" s="118"/>
      <c r="C27" s="118"/>
      <c r="D27" s="118"/>
      <c r="E27" s="118"/>
      <c r="F27" s="118"/>
      <c r="G27" s="118"/>
      <c r="H27" s="118"/>
      <c r="I27" s="118"/>
      <c r="J27" s="119"/>
    </row>
    <row r="28" spans="1:13" s="111" customFormat="1" ht="15" customHeight="1">
      <c r="A28" s="117"/>
      <c r="B28" s="118"/>
      <c r="C28" s="118"/>
      <c r="D28" s="118"/>
      <c r="E28" s="118"/>
      <c r="F28" s="118"/>
      <c r="G28" s="118"/>
      <c r="H28" s="118"/>
      <c r="I28" s="118"/>
      <c r="J28" s="119"/>
    </row>
    <row r="29" spans="1:13" s="111" customFormat="1" ht="15" customHeight="1">
      <c r="A29" s="117"/>
      <c r="B29" s="118"/>
      <c r="C29" s="118"/>
      <c r="D29" s="118"/>
      <c r="E29" s="118"/>
      <c r="F29" s="118"/>
      <c r="G29" s="118"/>
      <c r="H29" s="118"/>
      <c r="I29" s="118"/>
      <c r="J29" s="119"/>
    </row>
    <row r="30" spans="1:13" s="111" customFormat="1" ht="15" customHeight="1">
      <c r="A30" s="117"/>
      <c r="B30" s="118"/>
      <c r="C30" s="118"/>
      <c r="D30" s="118"/>
      <c r="E30" s="118"/>
      <c r="F30" s="118"/>
      <c r="G30" s="118"/>
      <c r="H30" s="118"/>
      <c r="I30" s="118"/>
      <c r="J30" s="119"/>
    </row>
    <row r="31" spans="1:13" s="111" customFormat="1" ht="15" customHeight="1">
      <c r="A31" s="117"/>
      <c r="B31" s="118"/>
      <c r="C31" s="118"/>
      <c r="D31" s="118"/>
      <c r="E31" s="118"/>
      <c r="F31" s="118"/>
      <c r="G31" s="118"/>
      <c r="H31" s="118"/>
      <c r="I31" s="118"/>
      <c r="J31" s="119"/>
    </row>
    <row r="32" spans="1:13" s="111" customFormat="1" ht="15" customHeight="1">
      <c r="A32" s="117"/>
      <c r="B32" s="118"/>
      <c r="C32" s="118"/>
      <c r="D32" s="118"/>
      <c r="E32" s="118"/>
      <c r="F32" s="118"/>
      <c r="G32" s="118"/>
      <c r="H32" s="118"/>
      <c r="I32" s="118"/>
      <c r="J32" s="119"/>
    </row>
    <row r="33" spans="1:7" s="111" customFormat="1" ht="15" customHeight="1">
      <c r="A33" s="120"/>
      <c r="B33" s="121"/>
      <c r="C33" s="121"/>
      <c r="D33" s="121"/>
      <c r="E33" s="121"/>
      <c r="F33" s="121"/>
      <c r="G33" s="122"/>
    </row>
    <row r="34" spans="1:7" s="111" customFormat="1" ht="15" customHeight="1">
      <c r="A34" s="120"/>
      <c r="B34" s="121"/>
      <c r="C34" s="121"/>
      <c r="D34" s="121"/>
      <c r="E34" s="121"/>
      <c r="F34" s="121"/>
      <c r="G34" s="122"/>
    </row>
    <row r="35" spans="1:7" s="111" customFormat="1" ht="15" customHeight="1">
      <c r="A35" s="120"/>
      <c r="B35" s="121"/>
      <c r="C35" s="121"/>
      <c r="D35" s="121"/>
      <c r="E35" s="121"/>
      <c r="F35" s="121"/>
      <c r="G35" s="122"/>
    </row>
    <row r="36" spans="1:7" s="111" customFormat="1" ht="15" customHeight="1">
      <c r="A36" s="120"/>
      <c r="B36" s="121"/>
      <c r="C36" s="121"/>
      <c r="D36" s="121"/>
      <c r="E36" s="121"/>
      <c r="F36" s="121"/>
      <c r="G36" s="122"/>
    </row>
    <row r="37" spans="1:7" s="111" customFormat="1" ht="15" customHeight="1">
      <c r="A37" s="120"/>
      <c r="B37" s="121"/>
      <c r="C37" s="121"/>
      <c r="D37" s="121"/>
      <c r="E37" s="121"/>
      <c r="F37" s="121"/>
      <c r="G37" s="122"/>
    </row>
    <row r="38" spans="1:7" s="111" customFormat="1" ht="15" customHeight="1">
      <c r="A38" s="120"/>
      <c r="B38" s="121"/>
      <c r="C38" s="121"/>
      <c r="D38" s="121"/>
      <c r="E38" s="121"/>
      <c r="F38" s="121"/>
      <c r="G38" s="122"/>
    </row>
    <row r="39" spans="1:7" s="111" customFormat="1" ht="15" customHeight="1">
      <c r="A39" s="120"/>
      <c r="B39" s="121"/>
      <c r="C39" s="121"/>
      <c r="D39" s="121"/>
      <c r="E39" s="121"/>
      <c r="F39" s="121"/>
      <c r="G39" s="122"/>
    </row>
    <row r="40" spans="1:7" s="111" customFormat="1" ht="15" customHeight="1">
      <c r="A40" s="120"/>
      <c r="B40" s="123"/>
      <c r="C40" s="123"/>
      <c r="D40" s="123"/>
      <c r="E40" s="123"/>
      <c r="F40" s="123"/>
      <c r="G40" s="122"/>
    </row>
  </sheetData>
  <mergeCells count="12">
    <mergeCell ref="J23:J25"/>
    <mergeCell ref="A1:G1"/>
    <mergeCell ref="A2:G2"/>
    <mergeCell ref="A4:A6"/>
    <mergeCell ref="G4:G6"/>
    <mergeCell ref="A21:D21"/>
    <mergeCell ref="E21:G21"/>
    <mergeCell ref="A22:D22"/>
    <mergeCell ref="A23:A25"/>
    <mergeCell ref="B23:I23"/>
    <mergeCell ref="A20:D20"/>
    <mergeCell ref="E20:G20"/>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rightToLeft="1" view="pageBreakPreview" zoomScaleNormal="100" zoomScaleSheetLayoutView="100" workbookViewId="0">
      <selection activeCell="J20" sqref="J20"/>
    </sheetView>
  </sheetViews>
  <sheetFormatPr defaultRowHeight="15" customHeight="1"/>
  <cols>
    <col min="1" max="1" width="26.85546875" style="90" customWidth="1"/>
    <col min="2" max="2" width="12.7109375" style="90" customWidth="1"/>
    <col min="3" max="4" width="11.5703125" style="90" customWidth="1"/>
    <col min="5" max="5" width="9.85546875" style="90" customWidth="1"/>
    <col min="6" max="6" width="12.28515625" style="90" customWidth="1"/>
    <col min="7" max="7" width="31.42578125" style="90" customWidth="1"/>
    <col min="8" max="16384" width="9.140625" style="90"/>
  </cols>
  <sheetData>
    <row r="1" spans="1:11" s="89" customFormat="1" ht="21" customHeight="1">
      <c r="A1" s="493" t="s">
        <v>270</v>
      </c>
      <c r="B1" s="493"/>
      <c r="C1" s="493"/>
      <c r="D1" s="493"/>
      <c r="E1" s="493"/>
      <c r="F1" s="493"/>
      <c r="G1" s="493"/>
    </row>
    <row r="2" spans="1:11" ht="15.95" customHeight="1">
      <c r="A2" s="479" t="s">
        <v>271</v>
      </c>
      <c r="B2" s="479"/>
      <c r="C2" s="479"/>
      <c r="D2" s="479"/>
      <c r="E2" s="479"/>
      <c r="F2" s="479"/>
      <c r="G2" s="479"/>
    </row>
    <row r="3" spans="1:11" ht="6" customHeight="1">
      <c r="A3" s="91"/>
      <c r="B3" s="91"/>
      <c r="C3" s="91"/>
      <c r="D3" s="92"/>
      <c r="E3" s="93"/>
      <c r="F3" s="93"/>
      <c r="G3" s="94"/>
    </row>
    <row r="4" spans="1:11" s="98" customFormat="1" ht="15.95" customHeight="1">
      <c r="A4" s="480" t="s">
        <v>88</v>
      </c>
      <c r="B4" s="95" t="s">
        <v>222</v>
      </c>
      <c r="C4" s="96"/>
      <c r="D4" s="97"/>
      <c r="E4" s="97"/>
      <c r="F4" s="132" t="s">
        <v>104</v>
      </c>
      <c r="G4" s="483" t="s">
        <v>1</v>
      </c>
    </row>
    <row r="5" spans="1:11" s="101" customFormat="1" ht="39" customHeight="1">
      <c r="A5" s="481"/>
      <c r="B5" s="38" t="s">
        <v>58</v>
      </c>
      <c r="C5" s="100" t="s">
        <v>54</v>
      </c>
      <c r="D5" s="99" t="s">
        <v>55</v>
      </c>
      <c r="E5" s="99" t="s">
        <v>231</v>
      </c>
      <c r="F5" s="100" t="s">
        <v>56</v>
      </c>
      <c r="G5" s="484"/>
    </row>
    <row r="6" spans="1:11" s="101" customFormat="1" ht="42" customHeight="1">
      <c r="A6" s="482"/>
      <c r="B6" s="40" t="s">
        <v>59</v>
      </c>
      <c r="C6" s="103" t="s">
        <v>20</v>
      </c>
      <c r="D6" s="102" t="s">
        <v>21</v>
      </c>
      <c r="E6" s="102" t="s">
        <v>232</v>
      </c>
      <c r="F6" s="102" t="s">
        <v>22</v>
      </c>
      <c r="G6" s="485"/>
    </row>
    <row r="7" spans="1:11" s="107" customFormat="1" ht="15.95" customHeight="1">
      <c r="A7" s="104" t="s">
        <v>35</v>
      </c>
      <c r="B7" s="105">
        <v>116.67</v>
      </c>
      <c r="C7" s="105">
        <v>6.03</v>
      </c>
      <c r="D7" s="105">
        <v>16.5</v>
      </c>
      <c r="E7" s="105">
        <v>6.19</v>
      </c>
      <c r="F7" s="105">
        <v>6.03</v>
      </c>
      <c r="G7" s="106" t="s">
        <v>18</v>
      </c>
      <c r="H7" s="125"/>
      <c r="I7" s="125"/>
      <c r="J7" s="125"/>
      <c r="K7" s="125"/>
    </row>
    <row r="8" spans="1:11" s="107" customFormat="1" ht="15.95" customHeight="1">
      <c r="A8" s="104" t="s">
        <v>26</v>
      </c>
      <c r="B8" s="105">
        <v>116.67</v>
      </c>
      <c r="C8" s="105">
        <v>6.13</v>
      </c>
      <c r="D8" s="105">
        <v>16</v>
      </c>
      <c r="E8" s="105">
        <v>6.3</v>
      </c>
      <c r="F8" s="105">
        <v>6.13</v>
      </c>
      <c r="G8" s="106" t="s">
        <v>7</v>
      </c>
      <c r="H8" s="125"/>
      <c r="I8" s="125"/>
      <c r="J8" s="125"/>
      <c r="K8" s="125"/>
    </row>
    <row r="9" spans="1:11" s="107" customFormat="1" ht="15.95" customHeight="1">
      <c r="A9" s="104" t="s">
        <v>27</v>
      </c>
      <c r="B9" s="105">
        <v>116.67</v>
      </c>
      <c r="C9" s="105">
        <v>6.06</v>
      </c>
      <c r="D9" s="105">
        <v>15.5</v>
      </c>
      <c r="E9" s="105">
        <v>6.18</v>
      </c>
      <c r="F9" s="105">
        <v>6.06</v>
      </c>
      <c r="G9" s="106" t="s">
        <v>8</v>
      </c>
      <c r="H9" s="125"/>
      <c r="I9" s="125"/>
      <c r="J9" s="125"/>
      <c r="K9" s="125"/>
    </row>
    <row r="10" spans="1:11" s="107" customFormat="1" ht="15.95" customHeight="1">
      <c r="A10" s="104" t="s">
        <v>28</v>
      </c>
      <c r="B10" s="105">
        <v>116.67</v>
      </c>
      <c r="C10" s="105">
        <v>6.5</v>
      </c>
      <c r="D10" s="105">
        <v>15</v>
      </c>
      <c r="E10" s="105">
        <v>6.55</v>
      </c>
      <c r="F10" s="105">
        <v>6.5</v>
      </c>
      <c r="G10" s="106" t="s">
        <v>9</v>
      </c>
      <c r="H10" s="125"/>
      <c r="I10" s="125"/>
      <c r="J10" s="125"/>
      <c r="K10" s="125"/>
    </row>
    <row r="11" spans="1:11" s="107" customFormat="1" ht="15.95" customHeight="1">
      <c r="A11" s="104" t="s">
        <v>29</v>
      </c>
      <c r="B11" s="105">
        <v>110</v>
      </c>
      <c r="C11" s="105">
        <v>6.3</v>
      </c>
      <c r="D11" s="105">
        <v>15</v>
      </c>
      <c r="E11" s="105">
        <v>6.47</v>
      </c>
      <c r="F11" s="105">
        <v>6.33</v>
      </c>
      <c r="G11" s="106" t="s">
        <v>10</v>
      </c>
      <c r="H11" s="125"/>
      <c r="I11" s="125"/>
      <c r="J11" s="125"/>
      <c r="K11" s="125"/>
    </row>
    <row r="12" spans="1:11" s="107" customFormat="1" ht="15.95" customHeight="1">
      <c r="A12" s="104" t="s">
        <v>36</v>
      </c>
      <c r="B12" s="105">
        <v>110</v>
      </c>
      <c r="C12" s="105">
        <v>6.3</v>
      </c>
      <c r="D12" s="105">
        <v>15</v>
      </c>
      <c r="E12" s="105">
        <v>6.61</v>
      </c>
      <c r="F12" s="105">
        <v>6.3049999999999997</v>
      </c>
      <c r="G12" s="106" t="s">
        <v>11</v>
      </c>
      <c r="H12" s="125"/>
      <c r="I12" s="125"/>
      <c r="J12" s="125"/>
      <c r="K12" s="125"/>
    </row>
    <row r="13" spans="1:11" s="107" customFormat="1" ht="15.95" customHeight="1">
      <c r="A13" s="104" t="s">
        <v>31</v>
      </c>
      <c r="B13" s="105">
        <v>110</v>
      </c>
      <c r="C13" s="105">
        <v>6.4</v>
      </c>
      <c r="D13" s="105">
        <v>15</v>
      </c>
      <c r="E13" s="105">
        <v>6.7</v>
      </c>
      <c r="F13" s="105">
        <v>6.4</v>
      </c>
      <c r="G13" s="106" t="s">
        <v>12</v>
      </c>
      <c r="H13" s="125"/>
      <c r="I13" s="125"/>
      <c r="J13" s="125"/>
      <c r="K13" s="125"/>
    </row>
    <row r="14" spans="1:11" s="107" customFormat="1" ht="15.95" customHeight="1">
      <c r="A14" s="104" t="s">
        <v>32</v>
      </c>
      <c r="B14" s="105">
        <v>115</v>
      </c>
      <c r="C14" s="105">
        <v>6.85</v>
      </c>
      <c r="D14" s="105">
        <v>15</v>
      </c>
      <c r="E14" s="105">
        <v>6.57</v>
      </c>
      <c r="F14" s="105">
        <v>6.85</v>
      </c>
      <c r="G14" s="106" t="s">
        <v>13</v>
      </c>
      <c r="H14" s="125"/>
      <c r="I14" s="125"/>
      <c r="J14" s="125"/>
      <c r="K14" s="125"/>
    </row>
    <row r="15" spans="1:11" s="107" customFormat="1" ht="15.95" customHeight="1">
      <c r="A15" s="104" t="s">
        <v>33</v>
      </c>
      <c r="B15" s="105">
        <v>110</v>
      </c>
      <c r="C15" s="105">
        <v>6.45</v>
      </c>
      <c r="D15" s="105">
        <v>14</v>
      </c>
      <c r="E15" s="105">
        <v>6.59</v>
      </c>
      <c r="F15" s="105">
        <v>6.45</v>
      </c>
      <c r="G15" s="106" t="s">
        <v>14</v>
      </c>
      <c r="H15" s="125"/>
      <c r="I15" s="125"/>
      <c r="J15" s="125"/>
      <c r="K15" s="125"/>
    </row>
    <row r="16" spans="1:11" s="107" customFormat="1" ht="15.95" customHeight="1">
      <c r="A16" s="104" t="s">
        <v>37</v>
      </c>
      <c r="B16" s="105">
        <v>110</v>
      </c>
      <c r="C16" s="105">
        <v>6.55</v>
      </c>
      <c r="D16" s="105">
        <v>13</v>
      </c>
      <c r="E16" s="105">
        <v>6.59</v>
      </c>
      <c r="F16" s="105">
        <v>6.55</v>
      </c>
      <c r="G16" s="106" t="s">
        <v>15</v>
      </c>
      <c r="H16" s="125"/>
      <c r="I16" s="125"/>
      <c r="J16" s="125"/>
      <c r="K16" s="125"/>
    </row>
    <row r="17" spans="1:11" s="107" customFormat="1" ht="15.95" customHeight="1">
      <c r="A17" s="104" t="s">
        <v>38</v>
      </c>
      <c r="B17" s="105">
        <v>110</v>
      </c>
      <c r="C17" s="105">
        <v>6.54</v>
      </c>
      <c r="D17" s="105">
        <v>12</v>
      </c>
      <c r="E17" s="105">
        <v>6.48</v>
      </c>
      <c r="F17" s="105">
        <v>6.54</v>
      </c>
      <c r="G17" s="106" t="s">
        <v>16</v>
      </c>
      <c r="H17" s="125"/>
      <c r="I17" s="125"/>
      <c r="J17" s="125"/>
      <c r="K17" s="125"/>
    </row>
    <row r="18" spans="1:11" s="107" customFormat="1" ht="15.95" customHeight="1">
      <c r="A18" s="104" t="s">
        <v>39</v>
      </c>
      <c r="B18" s="105">
        <v>110</v>
      </c>
      <c r="C18" s="105">
        <v>6.5</v>
      </c>
      <c r="D18" s="105">
        <v>12</v>
      </c>
      <c r="E18" s="105">
        <v>6.6124999999999998</v>
      </c>
      <c r="F18" s="105">
        <v>6.5</v>
      </c>
      <c r="G18" s="106" t="s">
        <v>17</v>
      </c>
      <c r="H18" s="125"/>
      <c r="I18" s="125"/>
      <c r="J18" s="125"/>
      <c r="K18" s="125"/>
    </row>
    <row r="19" spans="1:11" s="98" customFormat="1" ht="15.95" customHeight="1">
      <c r="A19" s="108" t="s">
        <v>40</v>
      </c>
      <c r="B19" s="109">
        <f>AVERAGE(B7:B18)</f>
        <v>112.64</v>
      </c>
      <c r="C19" s="109">
        <f>AVERAGE(C7:C18)</f>
        <v>6.38</v>
      </c>
      <c r="D19" s="109">
        <f>AVERAGE(D7:D18)</f>
        <v>14.5</v>
      </c>
      <c r="E19" s="109">
        <f>AVERAGE(E7:E18)</f>
        <v>6.49</v>
      </c>
      <c r="F19" s="109">
        <f>AVERAGE(F7:F18)</f>
        <v>6.39</v>
      </c>
      <c r="G19" s="138" t="s">
        <v>102</v>
      </c>
    </row>
    <row r="20" spans="1:11" s="98" customFormat="1" ht="39" customHeight="1">
      <c r="A20" s="384" t="s">
        <v>246</v>
      </c>
      <c r="B20" s="494"/>
      <c r="C20" s="494"/>
      <c r="D20" s="346"/>
      <c r="E20" s="450" t="s">
        <v>245</v>
      </c>
      <c r="F20" s="450"/>
      <c r="G20" s="450"/>
    </row>
    <row r="21" spans="1:11" s="98" customFormat="1" ht="15.95" customHeight="1">
      <c r="A21" s="427" t="s">
        <v>244</v>
      </c>
      <c r="B21" s="427"/>
      <c r="C21" s="427"/>
      <c r="D21" s="427"/>
      <c r="E21" s="385" t="s">
        <v>243</v>
      </c>
      <c r="F21" s="385"/>
      <c r="G21" s="385"/>
    </row>
    <row r="22" spans="1:11" s="111" customFormat="1" ht="37.5" customHeight="1">
      <c r="A22" s="486" t="s">
        <v>272</v>
      </c>
      <c r="B22" s="486"/>
      <c r="C22" s="486"/>
      <c r="D22" s="486"/>
      <c r="E22" s="487" t="s">
        <v>273</v>
      </c>
      <c r="F22" s="487"/>
      <c r="G22" s="487"/>
      <c r="H22" s="110"/>
    </row>
    <row r="23" spans="1:11" s="111" customFormat="1" ht="15" customHeight="1">
      <c r="A23" s="488"/>
      <c r="B23" s="489"/>
      <c r="C23" s="489"/>
      <c r="D23" s="489"/>
      <c r="E23" s="112"/>
      <c r="F23" s="112"/>
      <c r="G23" s="112"/>
      <c r="H23" s="112"/>
    </row>
    <row r="24" spans="1:11" s="111" customFormat="1" ht="15" customHeight="1">
      <c r="A24" s="490"/>
      <c r="B24" s="492"/>
      <c r="C24" s="492"/>
      <c r="D24" s="492"/>
      <c r="E24" s="492"/>
      <c r="F24" s="492"/>
      <c r="G24" s="492"/>
      <c r="H24" s="477"/>
    </row>
    <row r="25" spans="1:11" s="111" customFormat="1" ht="15" customHeight="1">
      <c r="A25" s="491"/>
      <c r="B25" s="113"/>
      <c r="C25" s="113"/>
      <c r="D25" s="113"/>
      <c r="E25" s="113"/>
      <c r="F25" s="152"/>
      <c r="G25" s="113"/>
      <c r="H25" s="477"/>
    </row>
    <row r="26" spans="1:11" s="111" customFormat="1" ht="15" customHeight="1">
      <c r="A26" s="491"/>
      <c r="B26" s="115"/>
      <c r="C26" s="115"/>
      <c r="D26" s="115"/>
      <c r="E26" s="115"/>
      <c r="F26" s="115"/>
      <c r="G26" s="115"/>
      <c r="H26" s="477"/>
    </row>
    <row r="27" spans="1:11" s="111" customFormat="1" ht="15" customHeight="1">
      <c r="A27" s="117"/>
      <c r="B27" s="118"/>
      <c r="C27" s="118"/>
      <c r="D27" s="118"/>
      <c r="E27" s="118"/>
      <c r="F27" s="118"/>
      <c r="G27" s="118"/>
      <c r="H27" s="119"/>
    </row>
    <row r="28" spans="1:11" s="111" customFormat="1" ht="15" customHeight="1">
      <c r="A28" s="117"/>
      <c r="B28" s="118"/>
      <c r="C28" s="118"/>
      <c r="D28" s="118"/>
      <c r="E28" s="118"/>
      <c r="F28" s="118"/>
      <c r="G28" s="118"/>
      <c r="H28" s="119"/>
    </row>
    <row r="29" spans="1:11" s="111" customFormat="1" ht="15" customHeight="1">
      <c r="A29" s="117"/>
      <c r="B29" s="118"/>
      <c r="C29" s="118"/>
      <c r="D29" s="118"/>
      <c r="E29" s="118"/>
      <c r="F29" s="118"/>
      <c r="G29" s="118"/>
      <c r="H29" s="119"/>
    </row>
    <row r="30" spans="1:11" s="111" customFormat="1" ht="15" customHeight="1">
      <c r="A30" s="117"/>
      <c r="B30" s="118"/>
      <c r="C30" s="118"/>
      <c r="D30" s="118"/>
      <c r="E30" s="118"/>
      <c r="F30" s="118"/>
      <c r="G30" s="118"/>
      <c r="H30" s="119"/>
    </row>
    <row r="31" spans="1:11" s="111" customFormat="1" ht="15" customHeight="1">
      <c r="A31" s="117"/>
      <c r="B31" s="118"/>
      <c r="C31" s="118"/>
      <c r="D31" s="118"/>
      <c r="E31" s="118"/>
      <c r="F31" s="118"/>
      <c r="G31" s="118"/>
      <c r="H31" s="119"/>
    </row>
    <row r="32" spans="1:11" s="111" customFormat="1" ht="15" customHeight="1">
      <c r="A32" s="117"/>
      <c r="B32" s="118"/>
      <c r="C32" s="118"/>
      <c r="D32" s="118"/>
      <c r="E32" s="118"/>
      <c r="F32" s="118"/>
      <c r="G32" s="118"/>
      <c r="H32" s="119"/>
    </row>
    <row r="33" spans="1:8" s="111" customFormat="1" ht="15" customHeight="1">
      <c r="A33" s="117"/>
      <c r="B33" s="118"/>
      <c r="C33" s="118"/>
      <c r="D33" s="118"/>
      <c r="E33" s="118"/>
      <c r="F33" s="118"/>
      <c r="G33" s="118"/>
      <c r="H33" s="119"/>
    </row>
    <row r="34" spans="1:8" s="111" customFormat="1" ht="15" customHeight="1">
      <c r="A34" s="120"/>
      <c r="B34" s="121"/>
      <c r="C34" s="121"/>
      <c r="D34" s="121"/>
      <c r="E34" s="121"/>
      <c r="F34" s="121"/>
      <c r="G34" s="122"/>
    </row>
    <row r="35" spans="1:8" s="111" customFormat="1" ht="15" customHeight="1">
      <c r="A35" s="120"/>
      <c r="B35" s="121"/>
      <c r="C35" s="121"/>
      <c r="D35" s="121"/>
      <c r="E35" s="121"/>
      <c r="F35" s="121"/>
      <c r="G35" s="122"/>
    </row>
    <row r="36" spans="1:8" s="111" customFormat="1" ht="15" customHeight="1">
      <c r="A36" s="120"/>
      <c r="B36" s="121"/>
      <c r="C36" s="121"/>
      <c r="D36" s="121"/>
      <c r="E36" s="121"/>
      <c r="F36" s="121"/>
      <c r="G36" s="122"/>
    </row>
    <row r="37" spans="1:8" s="111" customFormat="1" ht="15" customHeight="1">
      <c r="A37" s="120"/>
      <c r="B37" s="121"/>
      <c r="C37" s="121"/>
      <c r="D37" s="121"/>
      <c r="E37" s="121"/>
      <c r="F37" s="121"/>
      <c r="G37" s="122"/>
    </row>
    <row r="38" spans="1:8" s="111" customFormat="1" ht="15" customHeight="1">
      <c r="A38" s="120"/>
      <c r="B38" s="121"/>
      <c r="C38" s="121"/>
      <c r="D38" s="121"/>
      <c r="E38" s="121"/>
      <c r="F38" s="121"/>
      <c r="G38" s="122"/>
    </row>
    <row r="39" spans="1:8" s="111" customFormat="1" ht="15" customHeight="1">
      <c r="A39" s="120"/>
      <c r="B39" s="121"/>
      <c r="C39" s="121"/>
      <c r="D39" s="121"/>
      <c r="E39" s="121"/>
      <c r="F39" s="121"/>
      <c r="G39" s="122"/>
    </row>
    <row r="40" spans="1:8" s="111" customFormat="1" ht="15" customHeight="1">
      <c r="A40" s="120"/>
      <c r="B40" s="121"/>
      <c r="C40" s="121"/>
      <c r="D40" s="121"/>
      <c r="E40" s="121"/>
      <c r="F40" s="121"/>
      <c r="G40" s="122"/>
    </row>
    <row r="41" spans="1:8" s="111" customFormat="1" ht="15" customHeight="1">
      <c r="A41" s="120"/>
      <c r="B41" s="123"/>
      <c r="C41" s="123"/>
      <c r="D41" s="123"/>
      <c r="E41" s="123"/>
      <c r="F41" s="123"/>
      <c r="G41" s="122"/>
    </row>
  </sheetData>
  <mergeCells count="14">
    <mergeCell ref="H24:H26"/>
    <mergeCell ref="A1:G1"/>
    <mergeCell ref="A2:G2"/>
    <mergeCell ref="A4:A6"/>
    <mergeCell ref="G4:G6"/>
    <mergeCell ref="A22:D22"/>
    <mergeCell ref="E22:G22"/>
    <mergeCell ref="A23:D23"/>
    <mergeCell ref="A24:A26"/>
    <mergeCell ref="B24:G24"/>
    <mergeCell ref="E21:G21"/>
    <mergeCell ref="A21:D21"/>
    <mergeCell ref="A20:C20"/>
    <mergeCell ref="E20:G20"/>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&amp;C11</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view="pageBreakPreview" zoomScaleNormal="100" zoomScaleSheetLayoutView="100" workbookViewId="0">
      <selection activeCell="O26" sqref="O26"/>
    </sheetView>
  </sheetViews>
  <sheetFormatPr defaultRowHeight="18" customHeight="1"/>
  <cols>
    <col min="1" max="1" width="31.140625" style="221" customWidth="1"/>
    <col min="2" max="2" width="11.85546875" style="221" customWidth="1"/>
    <col min="3" max="3" width="10.140625" style="221" customWidth="1"/>
    <col min="4" max="4" width="9.7109375" style="221" customWidth="1"/>
    <col min="5" max="5" width="8.42578125" style="221" customWidth="1"/>
    <col min="6" max="6" width="9.28515625" style="221" customWidth="1"/>
    <col min="7" max="7" width="10" style="221" customWidth="1"/>
    <col min="8" max="8" width="10.7109375" style="221" customWidth="1"/>
    <col min="9" max="9" width="10.85546875" style="221" customWidth="1"/>
    <col min="10" max="10" width="11.5703125" style="221" customWidth="1"/>
    <col min="11" max="11" width="10.5703125" style="221" customWidth="1"/>
    <col min="12" max="12" width="10.140625" style="221" customWidth="1"/>
    <col min="13" max="13" width="27.28515625" style="221" customWidth="1"/>
    <col min="14" max="14" width="9.140625" style="221"/>
    <col min="15" max="15" width="16" style="221" bestFit="1" customWidth="1"/>
    <col min="16" max="16" width="14.7109375" style="221" bestFit="1" customWidth="1"/>
    <col min="17" max="17" width="12.85546875" style="221" bestFit="1" customWidth="1"/>
    <col min="18" max="18" width="10.28515625" style="221" bestFit="1" customWidth="1"/>
    <col min="19" max="19" width="8" style="221" customWidth="1"/>
    <col min="20" max="20" width="13.85546875" style="221" customWidth="1"/>
    <col min="21" max="21" width="10.28515625" style="221" bestFit="1" customWidth="1"/>
    <col min="22" max="16384" width="9.140625" style="221"/>
  </cols>
  <sheetData>
    <row r="1" spans="1:19" ht="20.100000000000001" customHeight="1">
      <c r="A1" s="507" t="s">
        <v>286</v>
      </c>
      <c r="B1" s="507"/>
      <c r="C1" s="507"/>
      <c r="D1" s="507"/>
      <c r="E1" s="507"/>
      <c r="F1" s="507"/>
      <c r="G1" s="507"/>
      <c r="H1" s="507"/>
      <c r="I1" s="507"/>
      <c r="J1" s="507"/>
      <c r="K1" s="507"/>
      <c r="L1" s="507"/>
      <c r="M1" s="507"/>
    </row>
    <row r="2" spans="1:19" ht="20.100000000000001" customHeight="1">
      <c r="A2" s="506" t="s">
        <v>287</v>
      </c>
      <c r="B2" s="506"/>
      <c r="C2" s="506"/>
      <c r="D2" s="506"/>
      <c r="E2" s="506"/>
      <c r="F2" s="506"/>
      <c r="G2" s="506"/>
      <c r="H2" s="506"/>
      <c r="I2" s="506"/>
      <c r="J2" s="506"/>
      <c r="K2" s="506"/>
      <c r="L2" s="506"/>
      <c r="M2" s="506"/>
    </row>
    <row r="3" spans="1:19" ht="13.5" customHeight="1">
      <c r="A3" s="508" t="s">
        <v>199</v>
      </c>
      <c r="B3" s="325" t="s">
        <v>198</v>
      </c>
      <c r="C3" s="324"/>
      <c r="D3" s="324"/>
      <c r="E3" s="324"/>
      <c r="F3" s="324"/>
      <c r="G3" s="324"/>
      <c r="H3" s="324"/>
      <c r="I3" s="324"/>
      <c r="J3" s="324"/>
      <c r="K3" s="324"/>
      <c r="L3" s="323" t="s">
        <v>197</v>
      </c>
      <c r="M3" s="503" t="s">
        <v>196</v>
      </c>
    </row>
    <row r="4" spans="1:19" ht="28.5" customHeight="1">
      <c r="A4" s="509"/>
      <c r="B4" s="500" t="s">
        <v>219</v>
      </c>
      <c r="C4" s="500" t="s">
        <v>218</v>
      </c>
      <c r="D4" s="500" t="s">
        <v>217</v>
      </c>
      <c r="E4" s="500" t="s">
        <v>216</v>
      </c>
      <c r="F4" s="500" t="s">
        <v>215</v>
      </c>
      <c r="G4" s="500" t="s">
        <v>214</v>
      </c>
      <c r="H4" s="500" t="s">
        <v>213</v>
      </c>
      <c r="I4" s="500" t="s">
        <v>212</v>
      </c>
      <c r="J4" s="500" t="s">
        <v>211</v>
      </c>
      <c r="K4" s="500" t="s">
        <v>210</v>
      </c>
      <c r="L4" s="500" t="s">
        <v>209</v>
      </c>
      <c r="M4" s="504"/>
      <c r="O4" s="310"/>
      <c r="Q4" s="319"/>
      <c r="R4" s="319"/>
      <c r="S4" s="319"/>
    </row>
    <row r="5" spans="1:19" ht="12" customHeight="1">
      <c r="A5" s="509"/>
      <c r="B5" s="501"/>
      <c r="C5" s="501" t="s">
        <v>184</v>
      </c>
      <c r="D5" s="501" t="s">
        <v>184</v>
      </c>
      <c r="E5" s="501"/>
      <c r="F5" s="501" t="s">
        <v>184</v>
      </c>
      <c r="G5" s="501" t="s">
        <v>184</v>
      </c>
      <c r="H5" s="501"/>
      <c r="I5" s="501"/>
      <c r="J5" s="501"/>
      <c r="K5" s="501"/>
      <c r="L5" s="501"/>
      <c r="M5" s="504"/>
      <c r="Q5" s="322"/>
      <c r="R5" s="322"/>
      <c r="S5" s="319"/>
    </row>
    <row r="6" spans="1:19" ht="15.95" customHeight="1">
      <c r="A6" s="509"/>
      <c r="B6" s="502" t="s">
        <v>208</v>
      </c>
      <c r="C6" s="502" t="s">
        <v>249</v>
      </c>
      <c r="D6" s="502" t="s">
        <v>254</v>
      </c>
      <c r="E6" s="502" t="s">
        <v>248</v>
      </c>
      <c r="F6" s="502" t="s">
        <v>240</v>
      </c>
      <c r="G6" s="502" t="s">
        <v>207</v>
      </c>
      <c r="H6" s="502" t="s">
        <v>239</v>
      </c>
      <c r="I6" s="502" t="s">
        <v>206</v>
      </c>
      <c r="J6" s="502" t="s">
        <v>205</v>
      </c>
      <c r="K6" s="502" t="s">
        <v>204</v>
      </c>
      <c r="L6" s="502" t="s">
        <v>203</v>
      </c>
      <c r="M6" s="504"/>
      <c r="Q6" s="321"/>
      <c r="R6" s="319"/>
      <c r="S6" s="319"/>
    </row>
    <row r="7" spans="1:19" ht="20.25" customHeight="1">
      <c r="A7" s="510"/>
      <c r="B7" s="502" t="s">
        <v>172</v>
      </c>
      <c r="C7" s="502"/>
      <c r="D7" s="502" t="s">
        <v>171</v>
      </c>
      <c r="E7" s="502" t="s">
        <v>170</v>
      </c>
      <c r="F7" s="502"/>
      <c r="G7" s="502"/>
      <c r="H7" s="502"/>
      <c r="I7" s="502" t="s">
        <v>170</v>
      </c>
      <c r="J7" s="502" t="s">
        <v>170</v>
      </c>
      <c r="K7" s="502" t="s">
        <v>170</v>
      </c>
      <c r="L7" s="502" t="s">
        <v>172</v>
      </c>
      <c r="M7" s="505"/>
      <c r="Q7" s="319"/>
      <c r="R7" s="320"/>
      <c r="S7" s="319"/>
    </row>
    <row r="8" spans="1:19" ht="15.95" customHeight="1">
      <c r="A8" s="271" t="s">
        <v>169</v>
      </c>
      <c r="B8" s="318">
        <v>1604870</v>
      </c>
      <c r="C8" s="316">
        <v>221414</v>
      </c>
      <c r="D8" s="316">
        <v>23738</v>
      </c>
      <c r="E8" s="317">
        <v>0</v>
      </c>
      <c r="F8" s="316">
        <v>0</v>
      </c>
      <c r="G8" s="317">
        <v>0</v>
      </c>
      <c r="H8" s="316">
        <v>0</v>
      </c>
      <c r="I8" s="316">
        <v>0</v>
      </c>
      <c r="J8" s="316">
        <v>0</v>
      </c>
      <c r="K8" s="316">
        <v>0</v>
      </c>
      <c r="L8" s="315">
        <f>40*1500</f>
        <v>60000</v>
      </c>
      <c r="M8" s="314" t="s">
        <v>168</v>
      </c>
      <c r="O8" s="276"/>
      <c r="P8" s="358"/>
    </row>
    <row r="9" spans="1:19" ht="15.95" customHeight="1">
      <c r="A9" s="245" t="s">
        <v>167</v>
      </c>
      <c r="B9" s="297">
        <v>0</v>
      </c>
      <c r="C9" s="281">
        <v>3725</v>
      </c>
      <c r="D9" s="281">
        <v>0</v>
      </c>
      <c r="E9" s="281">
        <f>مستورد!H19</f>
        <v>33607</v>
      </c>
      <c r="F9" s="281">
        <v>4313</v>
      </c>
      <c r="G9" s="281">
        <f>مستورد!G19</f>
        <v>167424</v>
      </c>
      <c r="H9" s="281">
        <f>مستورد!E19</f>
        <v>6484</v>
      </c>
      <c r="I9" s="281">
        <f>مستورد!F19</f>
        <v>1008</v>
      </c>
      <c r="J9" s="281">
        <f>مستورد!C19</f>
        <v>305986</v>
      </c>
      <c r="K9" s="281">
        <f>مستورد!D19</f>
        <v>646474</v>
      </c>
      <c r="L9" s="295">
        <f>مستورد!B19</f>
        <v>5915758</v>
      </c>
      <c r="M9" s="311" t="s">
        <v>166</v>
      </c>
      <c r="O9" s="274"/>
      <c r="P9" s="275"/>
      <c r="Q9" s="275"/>
      <c r="R9" s="275"/>
    </row>
    <row r="10" spans="1:19" ht="15.95" customHeight="1">
      <c r="A10" s="245" t="s">
        <v>165</v>
      </c>
      <c r="B10" s="297">
        <v>0</v>
      </c>
      <c r="C10" s="313">
        <v>-626</v>
      </c>
      <c r="D10" s="281">
        <v>0</v>
      </c>
      <c r="E10" s="281" t="s">
        <v>202</v>
      </c>
      <c r="F10" s="313">
        <v>-80</v>
      </c>
      <c r="G10" s="281">
        <v>0</v>
      </c>
      <c r="H10" s="281">
        <v>0</v>
      </c>
      <c r="I10" s="281">
        <v>0</v>
      </c>
      <c r="J10" s="281">
        <v>0</v>
      </c>
      <c r="K10" s="281">
        <v>0</v>
      </c>
      <c r="L10" s="295">
        <v>0</v>
      </c>
      <c r="M10" s="311" t="s">
        <v>164</v>
      </c>
      <c r="O10" s="274"/>
      <c r="P10" s="275"/>
      <c r="Q10" s="312"/>
    </row>
    <row r="11" spans="1:19" ht="15.95" customHeight="1">
      <c r="A11" s="245" t="s">
        <v>163</v>
      </c>
      <c r="B11" s="297">
        <v>0</v>
      </c>
      <c r="C11" s="281"/>
      <c r="D11" s="281">
        <v>0</v>
      </c>
      <c r="E11" s="281">
        <v>0</v>
      </c>
      <c r="F11" s="281">
        <v>0</v>
      </c>
      <c r="G11" s="281">
        <v>0</v>
      </c>
      <c r="H11" s="281">
        <v>0</v>
      </c>
      <c r="I11" s="281">
        <v>0</v>
      </c>
      <c r="J11" s="281">
        <v>0</v>
      </c>
      <c r="K11" s="281">
        <v>0</v>
      </c>
      <c r="L11" s="295">
        <v>0</v>
      </c>
      <c r="M11" s="311" t="s">
        <v>162</v>
      </c>
      <c r="O11" s="274"/>
      <c r="P11" s="275"/>
    </row>
    <row r="12" spans="1:19" s="289" customFormat="1" ht="15.95" customHeight="1">
      <c r="A12" s="249" t="s">
        <v>161</v>
      </c>
      <c r="B12" s="301">
        <f t="shared" ref="B12:L12" si="0">SUM(B8:B11)</f>
        <v>1604870</v>
      </c>
      <c r="C12" s="300">
        <f t="shared" si="0"/>
        <v>224513</v>
      </c>
      <c r="D12" s="300">
        <f t="shared" si="0"/>
        <v>23738</v>
      </c>
      <c r="E12" s="300">
        <f t="shared" si="0"/>
        <v>33607</v>
      </c>
      <c r="F12" s="300">
        <f t="shared" si="0"/>
        <v>4233</v>
      </c>
      <c r="G12" s="300">
        <f t="shared" si="0"/>
        <v>167424</v>
      </c>
      <c r="H12" s="300">
        <f t="shared" si="0"/>
        <v>6484</v>
      </c>
      <c r="I12" s="300">
        <f t="shared" si="0"/>
        <v>1008</v>
      </c>
      <c r="J12" s="300">
        <f t="shared" si="0"/>
        <v>305986</v>
      </c>
      <c r="K12" s="300">
        <f t="shared" si="0"/>
        <v>646474</v>
      </c>
      <c r="L12" s="299">
        <f t="shared" si="0"/>
        <v>5975758</v>
      </c>
      <c r="M12" s="298" t="s">
        <v>160</v>
      </c>
      <c r="O12" s="274"/>
      <c r="P12" s="275"/>
      <c r="Q12" s="292"/>
    </row>
    <row r="13" spans="1:19" s="289" customFormat="1" ht="15.95" customHeight="1">
      <c r="A13" s="245" t="s">
        <v>159</v>
      </c>
      <c r="B13" s="297">
        <f t="shared" ref="B13:L13" si="1">B12-B17-B16+B14</f>
        <v>0</v>
      </c>
      <c r="C13" s="281">
        <f t="shared" si="1"/>
        <v>0</v>
      </c>
      <c r="D13" s="281">
        <f t="shared" si="1"/>
        <v>0</v>
      </c>
      <c r="E13" s="281">
        <f t="shared" si="1"/>
        <v>0</v>
      </c>
      <c r="F13" s="281">
        <f t="shared" si="1"/>
        <v>0</v>
      </c>
      <c r="G13" s="281">
        <f t="shared" si="1"/>
        <v>0</v>
      </c>
      <c r="H13" s="310">
        <f t="shared" si="1"/>
        <v>0</v>
      </c>
      <c r="I13" s="281">
        <f t="shared" si="1"/>
        <v>0</v>
      </c>
      <c r="J13" s="309">
        <f t="shared" si="1"/>
        <v>0</v>
      </c>
      <c r="K13" s="309">
        <f t="shared" si="1"/>
        <v>0</v>
      </c>
      <c r="L13" s="295">
        <f t="shared" si="1"/>
        <v>0</v>
      </c>
      <c r="M13" s="302" t="s">
        <v>158</v>
      </c>
      <c r="O13" s="305"/>
      <c r="P13" s="275"/>
    </row>
    <row r="14" spans="1:19" s="307" customFormat="1" ht="15.95" customHeight="1">
      <c r="A14" s="249" t="s">
        <v>157</v>
      </c>
      <c r="B14" s="297">
        <v>0</v>
      </c>
      <c r="C14" s="281">
        <v>0</v>
      </c>
      <c r="D14" s="281">
        <v>0</v>
      </c>
      <c r="E14" s="281">
        <v>0</v>
      </c>
      <c r="F14" s="281">
        <v>0</v>
      </c>
      <c r="G14" s="281">
        <v>0</v>
      </c>
      <c r="H14" s="281">
        <v>0</v>
      </c>
      <c r="I14" s="281">
        <v>0</v>
      </c>
      <c r="J14" s="308">
        <f>J15</f>
        <v>-7128</v>
      </c>
      <c r="K14" s="308">
        <f>K15</f>
        <v>-81285</v>
      </c>
      <c r="L14" s="299">
        <f>L15</f>
        <v>360427</v>
      </c>
      <c r="M14" s="298" t="s">
        <v>156</v>
      </c>
      <c r="O14" s="305"/>
      <c r="P14" s="275"/>
    </row>
    <row r="15" spans="1:19" ht="15.95" customHeight="1">
      <c r="A15" s="245" t="s">
        <v>155</v>
      </c>
      <c r="B15" s="297">
        <v>0</v>
      </c>
      <c r="C15" s="281">
        <v>0</v>
      </c>
      <c r="D15" s="281">
        <v>0</v>
      </c>
      <c r="E15" s="281">
        <v>0</v>
      </c>
      <c r="F15" s="281">
        <v>0</v>
      </c>
      <c r="G15" s="281">
        <v>0</v>
      </c>
      <c r="H15" s="281">
        <v>0</v>
      </c>
      <c r="I15" s="281">
        <v>0</v>
      </c>
      <c r="J15" s="306">
        <v>-7128</v>
      </c>
      <c r="K15" s="306">
        <v>-81285</v>
      </c>
      <c r="L15" s="299">
        <v>360427</v>
      </c>
      <c r="M15" s="302" t="s">
        <v>154</v>
      </c>
      <c r="O15" s="305"/>
      <c r="P15" s="275"/>
      <c r="Q15" s="275"/>
    </row>
    <row r="16" spans="1:19" ht="15.95" customHeight="1">
      <c r="A16" s="245" t="s">
        <v>153</v>
      </c>
      <c r="B16" s="297">
        <f>B23</f>
        <v>802435</v>
      </c>
      <c r="C16" s="281">
        <v>0</v>
      </c>
      <c r="D16" s="281">
        <v>0</v>
      </c>
      <c r="E16" s="281">
        <v>0</v>
      </c>
      <c r="F16" s="281">
        <v>0</v>
      </c>
      <c r="G16" s="281">
        <v>0</v>
      </c>
      <c r="H16" s="281">
        <v>2</v>
      </c>
      <c r="I16" s="281">
        <v>3</v>
      </c>
      <c r="J16" s="281">
        <v>2448</v>
      </c>
      <c r="K16" s="281">
        <v>1616</v>
      </c>
      <c r="L16" s="295">
        <f>ROUND(0.12*(L14+L12),0)</f>
        <v>760342</v>
      </c>
      <c r="M16" s="252" t="s">
        <v>152</v>
      </c>
      <c r="O16" s="274"/>
      <c r="P16" s="275"/>
      <c r="Q16" s="275"/>
    </row>
    <row r="17" spans="1:21" s="289" customFormat="1" ht="15.95" customHeight="1">
      <c r="A17" s="249" t="s">
        <v>151</v>
      </c>
      <c r="B17" s="301">
        <f>B18+B26</f>
        <v>802435</v>
      </c>
      <c r="C17" s="300">
        <f>C18+C26</f>
        <v>224513</v>
      </c>
      <c r="D17" s="300">
        <f>D18+D26</f>
        <v>23738</v>
      </c>
      <c r="E17" s="300">
        <f>E26</f>
        <v>33607</v>
      </c>
      <c r="F17" s="300">
        <f t="shared" ref="F17:L17" si="2">F18+F26</f>
        <v>4233</v>
      </c>
      <c r="G17" s="300">
        <f t="shared" si="2"/>
        <v>167424</v>
      </c>
      <c r="H17" s="300">
        <f t="shared" si="2"/>
        <v>6482</v>
      </c>
      <c r="I17" s="300">
        <f t="shared" si="2"/>
        <v>1005</v>
      </c>
      <c r="J17" s="300">
        <f t="shared" si="2"/>
        <v>296410</v>
      </c>
      <c r="K17" s="300">
        <f t="shared" si="2"/>
        <v>563573</v>
      </c>
      <c r="L17" s="304">
        <f t="shared" si="2"/>
        <v>5575843</v>
      </c>
      <c r="M17" s="298" t="s">
        <v>150</v>
      </c>
      <c r="O17" s="357"/>
      <c r="P17" s="275"/>
      <c r="R17" s="292"/>
      <c r="T17" s="292"/>
    </row>
    <row r="18" spans="1:21" s="289" customFormat="1" ht="15.95" customHeight="1">
      <c r="A18" s="249" t="s">
        <v>149</v>
      </c>
      <c r="B18" s="301">
        <f t="shared" ref="B18:L18" si="3">B19+B20+B22</f>
        <v>802435</v>
      </c>
      <c r="C18" s="300">
        <f t="shared" si="3"/>
        <v>224513</v>
      </c>
      <c r="D18" s="300">
        <f t="shared" si="3"/>
        <v>23738</v>
      </c>
      <c r="E18" s="300">
        <f t="shared" si="3"/>
        <v>0</v>
      </c>
      <c r="F18" s="300">
        <f t="shared" si="3"/>
        <v>0</v>
      </c>
      <c r="G18" s="300">
        <f t="shared" si="3"/>
        <v>167424</v>
      </c>
      <c r="H18" s="300">
        <f t="shared" si="3"/>
        <v>6482</v>
      </c>
      <c r="I18" s="300">
        <f t="shared" si="3"/>
        <v>1005</v>
      </c>
      <c r="J18" s="300">
        <f t="shared" si="3"/>
        <v>296410</v>
      </c>
      <c r="K18" s="300">
        <f t="shared" si="3"/>
        <v>563573</v>
      </c>
      <c r="L18" s="299">
        <f t="shared" si="3"/>
        <v>5575843</v>
      </c>
      <c r="M18" s="298" t="s">
        <v>148</v>
      </c>
      <c r="N18" s="289" t="s">
        <v>201</v>
      </c>
      <c r="O18" s="303"/>
      <c r="P18" s="275"/>
      <c r="T18" s="292"/>
    </row>
    <row r="19" spans="1:21" s="289" customFormat="1" ht="15.95" customHeight="1">
      <c r="A19" s="245" t="s">
        <v>147</v>
      </c>
      <c r="B19" s="297">
        <v>0</v>
      </c>
      <c r="C19" s="281">
        <f>1.034*6770</f>
        <v>7000</v>
      </c>
      <c r="D19" s="281">
        <v>5935</v>
      </c>
      <c r="E19" s="281">
        <v>0</v>
      </c>
      <c r="F19" s="281">
        <v>0</v>
      </c>
      <c r="G19" s="281">
        <v>14190</v>
      </c>
      <c r="H19" s="281">
        <v>3241</v>
      </c>
      <c r="I19" s="281">
        <f>1.034*126</f>
        <v>130</v>
      </c>
      <c r="J19" s="281">
        <v>1536</v>
      </c>
      <c r="K19" s="281">
        <f>1.034*9514</f>
        <v>9837</v>
      </c>
      <c r="L19" s="295">
        <v>714705</v>
      </c>
      <c r="M19" s="302" t="s">
        <v>146</v>
      </c>
      <c r="O19" s="274"/>
      <c r="P19" s="275"/>
      <c r="Q19" s="292"/>
      <c r="R19" s="292"/>
      <c r="T19" s="292"/>
    </row>
    <row r="20" spans="1:21" s="289" customFormat="1" ht="15.95" customHeight="1">
      <c r="A20" s="249" t="s">
        <v>145</v>
      </c>
      <c r="B20" s="301">
        <v>0</v>
      </c>
      <c r="C20" s="300">
        <v>0</v>
      </c>
      <c r="D20" s="300">
        <v>0</v>
      </c>
      <c r="E20" s="300">
        <v>0</v>
      </c>
      <c r="F20" s="300">
        <v>0</v>
      </c>
      <c r="G20" s="300">
        <f>G21</f>
        <v>4500</v>
      </c>
      <c r="H20" s="300">
        <f>H21</f>
        <v>0</v>
      </c>
      <c r="I20" s="300">
        <f>I21</f>
        <v>0</v>
      </c>
      <c r="J20" s="300">
        <f>J21</f>
        <v>289925</v>
      </c>
      <c r="K20" s="300">
        <f>K21</f>
        <v>539465</v>
      </c>
      <c r="L20" s="299">
        <v>0</v>
      </c>
      <c r="M20" s="298" t="s">
        <v>144</v>
      </c>
      <c r="O20" s="274"/>
      <c r="P20" s="355"/>
      <c r="Q20" s="355"/>
      <c r="R20" s="356"/>
    </row>
    <row r="21" spans="1:21" ht="15.95" customHeight="1">
      <c r="A21" s="245" t="s">
        <v>143</v>
      </c>
      <c r="B21" s="297">
        <v>0</v>
      </c>
      <c r="C21" s="281">
        <v>0</v>
      </c>
      <c r="D21" s="281">
        <v>0</v>
      </c>
      <c r="E21" s="281">
        <v>0</v>
      </c>
      <c r="F21" s="281">
        <v>0</v>
      </c>
      <c r="G21" s="281">
        <v>4500</v>
      </c>
      <c r="H21" s="281">
        <v>0</v>
      </c>
      <c r="I21" s="281">
        <v>0</v>
      </c>
      <c r="J21" s="281">
        <v>289925</v>
      </c>
      <c r="K21" s="281">
        <v>539465</v>
      </c>
      <c r="L21" s="299">
        <v>0</v>
      </c>
      <c r="M21" s="302" t="s">
        <v>142</v>
      </c>
      <c r="O21" s="274"/>
      <c r="P21" s="275"/>
      <c r="Q21" s="292"/>
    </row>
    <row r="22" spans="1:21" s="289" customFormat="1" ht="15.95" customHeight="1">
      <c r="A22" s="249" t="s">
        <v>141</v>
      </c>
      <c r="B22" s="301">
        <f t="shared" ref="B22:L22" si="4">B23+B24+B25</f>
        <v>802435</v>
      </c>
      <c r="C22" s="300">
        <f t="shared" si="4"/>
        <v>217513</v>
      </c>
      <c r="D22" s="300">
        <f t="shared" si="4"/>
        <v>17803</v>
      </c>
      <c r="E22" s="300">
        <f t="shared" si="4"/>
        <v>0</v>
      </c>
      <c r="F22" s="300">
        <f t="shared" si="4"/>
        <v>0</v>
      </c>
      <c r="G22" s="300">
        <f t="shared" si="4"/>
        <v>148734</v>
      </c>
      <c r="H22" s="300">
        <f t="shared" si="4"/>
        <v>3241</v>
      </c>
      <c r="I22" s="300">
        <f t="shared" si="4"/>
        <v>875</v>
      </c>
      <c r="J22" s="300">
        <f t="shared" si="4"/>
        <v>4949</v>
      </c>
      <c r="K22" s="300">
        <f t="shared" si="4"/>
        <v>14271</v>
      </c>
      <c r="L22" s="299">
        <f t="shared" si="4"/>
        <v>4861138</v>
      </c>
      <c r="M22" s="298" t="s">
        <v>140</v>
      </c>
      <c r="N22" s="292"/>
      <c r="O22" s="262"/>
      <c r="P22" s="275"/>
      <c r="Q22" s="292"/>
    </row>
    <row r="23" spans="1:21" ht="15.95" customHeight="1">
      <c r="A23" s="245" t="s">
        <v>139</v>
      </c>
      <c r="B23" s="297">
        <f>B8/2</f>
        <v>802435</v>
      </c>
      <c r="C23" s="281">
        <v>211574</v>
      </c>
      <c r="D23" s="281">
        <f>D8-D19</f>
        <v>17803</v>
      </c>
      <c r="E23" s="281"/>
      <c r="F23" s="281">
        <v>0</v>
      </c>
      <c r="G23" s="281">
        <v>133594</v>
      </c>
      <c r="H23" s="281">
        <v>0</v>
      </c>
      <c r="I23" s="281">
        <v>818</v>
      </c>
      <c r="J23" s="281">
        <v>0</v>
      </c>
      <c r="K23" s="281">
        <f>1.015*2269</f>
        <v>2303</v>
      </c>
      <c r="L23" s="295">
        <f>1.01*3325638</f>
        <v>3358894</v>
      </c>
      <c r="M23" s="294" t="s">
        <v>138</v>
      </c>
      <c r="O23" s="293"/>
      <c r="P23" s="275"/>
      <c r="Q23" s="292"/>
      <c r="R23" s="274"/>
    </row>
    <row r="24" spans="1:21" s="289" customFormat="1" ht="15.95" customHeight="1">
      <c r="A24" s="245" t="s">
        <v>137</v>
      </c>
      <c r="B24" s="296">
        <v>0</v>
      </c>
      <c r="C24" s="281">
        <v>0</v>
      </c>
      <c r="D24" s="281">
        <v>0</v>
      </c>
      <c r="E24" s="281">
        <v>0</v>
      </c>
      <c r="F24" s="281">
        <v>0</v>
      </c>
      <c r="G24" s="281">
        <f>0.89*2480</f>
        <v>2207</v>
      </c>
      <c r="H24" s="281">
        <v>0</v>
      </c>
      <c r="I24" s="281">
        <v>29</v>
      </c>
      <c r="J24" s="281">
        <f>0.89*3752</f>
        <v>3339</v>
      </c>
      <c r="K24" s="281">
        <f>0.89*5256</f>
        <v>4678</v>
      </c>
      <c r="L24" s="295">
        <f>0.89*33010</f>
        <v>29379</v>
      </c>
      <c r="M24" s="294" t="s">
        <v>136</v>
      </c>
      <c r="O24" s="293"/>
      <c r="P24" s="275"/>
      <c r="Q24" s="292"/>
      <c r="R24" s="291"/>
      <c r="U24" s="290"/>
    </row>
    <row r="25" spans="1:21" s="289" customFormat="1" ht="15.95" customHeight="1">
      <c r="A25" s="245" t="s">
        <v>135</v>
      </c>
      <c r="B25" s="296">
        <v>0</v>
      </c>
      <c r="C25" s="281">
        <f>4242*1.4</f>
        <v>5939</v>
      </c>
      <c r="D25" s="281">
        <v>0</v>
      </c>
      <c r="E25" s="281">
        <v>0</v>
      </c>
      <c r="F25" s="281">
        <v>0</v>
      </c>
      <c r="G25" s="281">
        <v>12933</v>
      </c>
      <c r="H25" s="281">
        <v>3241</v>
      </c>
      <c r="I25" s="281">
        <v>28</v>
      </c>
      <c r="J25" s="281">
        <v>1610</v>
      </c>
      <c r="K25" s="281">
        <v>7290</v>
      </c>
      <c r="L25" s="295">
        <v>1472865</v>
      </c>
      <c r="M25" s="294" t="s">
        <v>134</v>
      </c>
      <c r="O25" s="293"/>
      <c r="P25" s="275"/>
      <c r="Q25" s="292"/>
      <c r="R25" s="291"/>
      <c r="U25" s="290"/>
    </row>
    <row r="26" spans="1:21" ht="15.95" customHeight="1">
      <c r="A26" s="240" t="s">
        <v>133</v>
      </c>
      <c r="B26" s="288">
        <v>0</v>
      </c>
      <c r="C26" s="287">
        <v>0</v>
      </c>
      <c r="D26" s="287">
        <v>0</v>
      </c>
      <c r="E26" s="287">
        <f>E9</f>
        <v>33607</v>
      </c>
      <c r="F26" s="287">
        <v>4233</v>
      </c>
      <c r="G26" s="287">
        <v>0</v>
      </c>
      <c r="H26" s="286">
        <v>0</v>
      </c>
      <c r="I26" s="286">
        <v>0</v>
      </c>
      <c r="J26" s="286">
        <v>0</v>
      </c>
      <c r="K26" s="286">
        <v>0</v>
      </c>
      <c r="L26" s="285">
        <v>0</v>
      </c>
      <c r="M26" s="284" t="s">
        <v>132</v>
      </c>
      <c r="O26" s="274"/>
      <c r="P26" s="275"/>
      <c r="Q26" s="275"/>
      <c r="R26" s="274"/>
      <c r="U26" s="276"/>
    </row>
    <row r="27" spans="1:21" ht="15.95" customHeight="1">
      <c r="A27" s="233" t="s">
        <v>305</v>
      </c>
      <c r="B27" s="282"/>
      <c r="C27" s="281"/>
      <c r="D27" s="282"/>
      <c r="E27" s="282"/>
      <c r="F27" s="282"/>
      <c r="G27" s="281"/>
      <c r="H27" s="281"/>
      <c r="I27" s="281"/>
      <c r="J27" s="281"/>
      <c r="K27" s="281"/>
      <c r="L27" s="281"/>
      <c r="M27" s="283" t="s">
        <v>306</v>
      </c>
      <c r="O27" s="275"/>
      <c r="P27" s="275"/>
      <c r="Q27" s="275"/>
      <c r="R27" s="274"/>
      <c r="U27" s="276"/>
    </row>
    <row r="28" spans="1:21" ht="15.95" customHeight="1">
      <c r="A28" s="231" t="s">
        <v>131</v>
      </c>
      <c r="B28" s="282"/>
      <c r="C28" s="281"/>
      <c r="D28" s="282"/>
      <c r="E28" s="282"/>
      <c r="F28" s="282"/>
      <c r="G28" s="281"/>
      <c r="H28" s="281"/>
      <c r="I28" s="281"/>
      <c r="J28" s="281"/>
      <c r="K28" s="281"/>
      <c r="L28" s="281"/>
      <c r="M28" s="280" t="s">
        <v>130</v>
      </c>
      <c r="O28" s="275"/>
    </row>
    <row r="29" spans="1:21" ht="35.25" customHeight="1">
      <c r="A29" s="499" t="s">
        <v>129</v>
      </c>
      <c r="B29" s="499"/>
      <c r="C29" s="499"/>
      <c r="D29" s="499"/>
      <c r="E29" s="499"/>
      <c r="F29" s="499"/>
      <c r="G29" s="496" t="s">
        <v>128</v>
      </c>
      <c r="H29" s="496"/>
      <c r="I29" s="496"/>
      <c r="J29" s="496"/>
      <c r="K29" s="496"/>
      <c r="L29" s="496"/>
      <c r="M29" s="496"/>
      <c r="N29" s="279"/>
      <c r="O29" s="279"/>
      <c r="P29" s="279"/>
    </row>
    <row r="30" spans="1:21" ht="26.25" customHeight="1">
      <c r="A30" s="495" t="s">
        <v>127</v>
      </c>
      <c r="B30" s="495"/>
      <c r="C30" s="495"/>
      <c r="D30" s="495"/>
      <c r="E30" s="495"/>
      <c r="F30" s="495"/>
      <c r="G30" s="497" t="s">
        <v>200</v>
      </c>
      <c r="H30" s="497"/>
      <c r="I30" s="497"/>
      <c r="J30" s="497"/>
      <c r="K30" s="497"/>
      <c r="L30" s="497"/>
      <c r="M30" s="497"/>
      <c r="N30" s="278"/>
      <c r="O30" s="278"/>
      <c r="P30" s="278"/>
    </row>
    <row r="31" spans="1:21" ht="25.5" customHeight="1">
      <c r="A31" s="495" t="s">
        <v>250</v>
      </c>
      <c r="B31" s="495"/>
      <c r="C31" s="495"/>
      <c r="D31" s="495"/>
      <c r="E31" s="495"/>
      <c r="F31" s="495"/>
      <c r="G31" s="498" t="s">
        <v>241</v>
      </c>
      <c r="H31" s="498"/>
      <c r="I31" s="498"/>
      <c r="J31" s="498"/>
      <c r="K31" s="498"/>
      <c r="L31" s="498"/>
      <c r="M31" s="498"/>
      <c r="N31" s="278"/>
      <c r="O31" s="278"/>
      <c r="P31" s="278"/>
    </row>
    <row r="32" spans="1:21" ht="18" customHeight="1">
      <c r="A32" s="342" t="s">
        <v>66</v>
      </c>
      <c r="B32" s="343"/>
      <c r="C32" s="344"/>
      <c r="D32" s="344"/>
      <c r="E32" s="344"/>
      <c r="F32" s="344"/>
      <c r="G32" s="344"/>
      <c r="H32" s="344"/>
      <c r="I32" s="344"/>
      <c r="J32" s="344"/>
      <c r="K32" s="344"/>
      <c r="L32" s="344"/>
      <c r="M32" s="342" t="s">
        <v>65</v>
      </c>
    </row>
    <row r="33" spans="1:19" ht="18" customHeight="1">
      <c r="A33" s="511" t="s">
        <v>313</v>
      </c>
      <c r="B33" s="512"/>
      <c r="C33" s="512"/>
      <c r="D33" s="512"/>
      <c r="E33" s="512"/>
      <c r="F33" s="512"/>
      <c r="G33" s="511" t="s">
        <v>312</v>
      </c>
      <c r="H33" s="512"/>
      <c r="I33" s="512"/>
      <c r="J33" s="512"/>
      <c r="K33" s="512"/>
      <c r="L33" s="512"/>
      <c r="M33" s="512"/>
    </row>
    <row r="34" spans="1:19" ht="18" customHeight="1">
      <c r="A34" s="511" t="s">
        <v>310</v>
      </c>
      <c r="B34" s="512"/>
      <c r="C34" s="512"/>
      <c r="D34" s="512"/>
      <c r="E34" s="512"/>
      <c r="F34" s="512"/>
      <c r="G34" s="512"/>
      <c r="M34" s="382" t="s">
        <v>311</v>
      </c>
      <c r="N34" s="347"/>
      <c r="O34" s="347"/>
      <c r="P34" s="347"/>
      <c r="Q34" s="347"/>
      <c r="R34" s="347"/>
      <c r="S34" s="347"/>
    </row>
    <row r="35" spans="1:19" ht="18" customHeight="1">
      <c r="A35" s="511" t="s">
        <v>320</v>
      </c>
      <c r="B35" s="512"/>
      <c r="C35" s="512"/>
      <c r="D35" s="512"/>
      <c r="E35" s="512"/>
      <c r="F35" s="512"/>
      <c r="G35" s="512"/>
      <c r="H35" s="513" t="s">
        <v>321</v>
      </c>
      <c r="I35" s="513"/>
      <c r="J35" s="513"/>
      <c r="K35" s="513"/>
      <c r="L35" s="513"/>
      <c r="M35" s="511"/>
    </row>
    <row r="36" spans="1:19" ht="18" customHeight="1">
      <c r="G36" s="277"/>
      <c r="H36" s="277"/>
      <c r="I36" s="277"/>
      <c r="J36" s="277"/>
      <c r="K36" s="277"/>
      <c r="L36" s="277"/>
    </row>
    <row r="37" spans="1:19" ht="18" customHeight="1">
      <c r="B37" s="276"/>
      <c r="C37" s="276"/>
      <c r="D37" s="276"/>
      <c r="E37" s="276"/>
      <c r="F37" s="276"/>
      <c r="G37" s="276"/>
      <c r="H37" s="276"/>
      <c r="I37" s="276"/>
      <c r="J37" s="276"/>
      <c r="K37" s="276"/>
      <c r="L37" s="276"/>
    </row>
    <row r="38" spans="1:19" ht="18" customHeight="1">
      <c r="G38" s="275"/>
      <c r="H38" s="359"/>
      <c r="I38" s="361"/>
      <c r="J38" s="359"/>
      <c r="K38" s="360"/>
      <c r="L38" s="275"/>
    </row>
    <row r="46" spans="1:19" ht="18" customHeight="1">
      <c r="D46" s="274"/>
    </row>
    <row r="47" spans="1:19" ht="18" customHeight="1">
      <c r="D47" s="274"/>
    </row>
    <row r="50" spans="3:3" ht="18" customHeight="1">
      <c r="C50" s="273"/>
    </row>
  </sheetData>
  <mergeCells count="37">
    <mergeCell ref="G33:M33"/>
    <mergeCell ref="H35:M35"/>
    <mergeCell ref="A35:G35"/>
    <mergeCell ref="A33:F33"/>
    <mergeCell ref="A34:G34"/>
    <mergeCell ref="A2:M2"/>
    <mergeCell ref="A1:M1"/>
    <mergeCell ref="A3:A7"/>
    <mergeCell ref="B4:B5"/>
    <mergeCell ref="I6:I7"/>
    <mergeCell ref="C4:C5"/>
    <mergeCell ref="L4:L5"/>
    <mergeCell ref="K6:K7"/>
    <mergeCell ref="I4:I5"/>
    <mergeCell ref="J4:J5"/>
    <mergeCell ref="K4:K5"/>
    <mergeCell ref="B6:B7"/>
    <mergeCell ref="F4:F5"/>
    <mergeCell ref="H4:H5"/>
    <mergeCell ref="H6:H7"/>
    <mergeCell ref="E6:E7"/>
    <mergeCell ref="E4:E5"/>
    <mergeCell ref="D4:D5"/>
    <mergeCell ref="F6:F7"/>
    <mergeCell ref="C6:C7"/>
    <mergeCell ref="M3:M7"/>
    <mergeCell ref="G4:G5"/>
    <mergeCell ref="D6:D7"/>
    <mergeCell ref="L6:L7"/>
    <mergeCell ref="G6:G7"/>
    <mergeCell ref="J6:J7"/>
    <mergeCell ref="A30:F30"/>
    <mergeCell ref="A31:F31"/>
    <mergeCell ref="G29:M29"/>
    <mergeCell ref="G30:M30"/>
    <mergeCell ref="G31:M31"/>
    <mergeCell ref="A29:F29"/>
  </mergeCells>
  <printOptions horizontalCentered="1"/>
  <pageMargins left="0.59055118110236227" right="0.59055118110236227" top="0.78740157480314965" bottom="0.59055118110236227" header="0.59055118110236227" footer="0.59055118110236227"/>
  <pageSetup paperSize="9" scale="79" orientation="landscape" useFirstPageNumber="1" r:id="rId1"/>
  <headerFooter alignWithMargins="0">
    <oddHeader>&amp;L&amp;8PCBS: Energy Tables 2018&amp;R&amp;"Simplified Arabic,Regular"&amp;8&amp;K00+000ل&amp;K000000PCBS: جداول الطاقة 2018</oddHeader>
    <oddFooter>&amp;C12</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zoomScaleNormal="100" zoomScaleSheetLayoutView="100" workbookViewId="0">
      <selection activeCell="C22" sqref="C22"/>
    </sheetView>
  </sheetViews>
  <sheetFormatPr defaultRowHeight="18" customHeight="1"/>
  <cols>
    <col min="1" max="1" width="30.7109375" style="221" customWidth="1"/>
    <col min="2" max="2" width="12.140625" style="221" customWidth="1"/>
    <col min="3" max="3" width="9.7109375" style="221" customWidth="1"/>
    <col min="4" max="4" width="9.140625" style="221" customWidth="1"/>
    <col min="5" max="5" width="9.28515625" style="221" customWidth="1"/>
    <col min="6" max="6" width="8" style="221" customWidth="1"/>
    <col min="7" max="7" width="8.140625" style="221" customWidth="1"/>
    <col min="8" max="8" width="9" style="221" customWidth="1"/>
    <col min="9" max="9" width="8.42578125" style="221" customWidth="1"/>
    <col min="10" max="10" width="10.85546875" style="221" customWidth="1"/>
    <col min="11" max="11" width="9.28515625" style="221" customWidth="1"/>
    <col min="12" max="12" width="9.5703125" style="221" customWidth="1"/>
    <col min="13" max="13" width="9.42578125" style="221" customWidth="1"/>
    <col min="14" max="14" width="10.7109375" style="221" customWidth="1"/>
    <col min="15" max="15" width="27.28515625" style="221" customWidth="1"/>
    <col min="16" max="16" width="9.140625" style="221"/>
    <col min="17" max="17" width="10.140625" style="221" bestFit="1" customWidth="1"/>
    <col min="18" max="18" width="11.140625" style="221" bestFit="1" customWidth="1"/>
    <col min="19" max="19" width="14" style="221" customWidth="1"/>
    <col min="20" max="16384" width="9.140625" style="221"/>
  </cols>
  <sheetData>
    <row r="1" spans="1:21" ht="18" customHeight="1">
      <c r="A1" s="507" t="s">
        <v>288</v>
      </c>
      <c r="B1" s="507"/>
      <c r="C1" s="507"/>
      <c r="D1" s="507"/>
      <c r="E1" s="507"/>
      <c r="F1" s="507"/>
      <c r="G1" s="507"/>
      <c r="H1" s="507"/>
      <c r="I1" s="507"/>
      <c r="J1" s="507"/>
      <c r="K1" s="507"/>
      <c r="L1" s="507"/>
      <c r="M1" s="507"/>
      <c r="N1" s="507"/>
      <c r="O1" s="507"/>
    </row>
    <row r="2" spans="1:21" ht="14.25" customHeight="1">
      <c r="A2" s="517" t="s">
        <v>289</v>
      </c>
      <c r="B2" s="517"/>
      <c r="C2" s="517"/>
      <c r="D2" s="517"/>
      <c r="E2" s="517"/>
      <c r="F2" s="517"/>
      <c r="G2" s="517"/>
      <c r="H2" s="517"/>
      <c r="I2" s="517"/>
      <c r="J2" s="517"/>
      <c r="K2" s="517"/>
      <c r="L2" s="517"/>
      <c r="M2" s="517"/>
      <c r="N2" s="517"/>
      <c r="O2" s="517"/>
      <c r="S2" s="272"/>
    </row>
    <row r="3" spans="1:21" ht="13.5" customHeight="1">
      <c r="A3" s="508" t="s">
        <v>199</v>
      </c>
      <c r="B3" s="503" t="s">
        <v>291</v>
      </c>
      <c r="C3" s="520" t="s">
        <v>69</v>
      </c>
      <c r="D3" s="521" t="s">
        <v>198</v>
      </c>
      <c r="E3" s="522"/>
      <c r="F3" s="522"/>
      <c r="G3" s="522"/>
      <c r="H3" s="522"/>
      <c r="I3" s="523" t="s">
        <v>197</v>
      </c>
      <c r="J3" s="523"/>
      <c r="K3" s="523"/>
      <c r="L3" s="523"/>
      <c r="M3" s="523"/>
      <c r="N3" s="524"/>
      <c r="O3" s="525" t="s">
        <v>196</v>
      </c>
    </row>
    <row r="4" spans="1:21" ht="18" customHeight="1">
      <c r="A4" s="518"/>
      <c r="B4" s="514"/>
      <c r="C4" s="518"/>
      <c r="D4" s="500" t="s">
        <v>195</v>
      </c>
      <c r="E4" s="500" t="s">
        <v>194</v>
      </c>
      <c r="F4" s="500" t="s">
        <v>193</v>
      </c>
      <c r="G4" s="500" t="s">
        <v>192</v>
      </c>
      <c r="H4" s="500" t="s">
        <v>191</v>
      </c>
      <c r="I4" s="500" t="s">
        <v>190</v>
      </c>
      <c r="J4" s="500" t="s">
        <v>189</v>
      </c>
      <c r="K4" s="500" t="s">
        <v>188</v>
      </c>
      <c r="L4" s="500" t="s">
        <v>187</v>
      </c>
      <c r="M4" s="500" t="s">
        <v>186</v>
      </c>
      <c r="N4" s="500" t="s">
        <v>185</v>
      </c>
      <c r="O4" s="526"/>
    </row>
    <row r="5" spans="1:21" ht="18" customHeight="1">
      <c r="A5" s="518"/>
      <c r="B5" s="515" t="s">
        <v>292</v>
      </c>
      <c r="C5" s="518"/>
      <c r="D5" s="528"/>
      <c r="E5" s="518"/>
      <c r="F5" s="518" t="s">
        <v>184</v>
      </c>
      <c r="G5" s="518"/>
      <c r="H5" s="518" t="s">
        <v>184</v>
      </c>
      <c r="I5" s="518" t="s">
        <v>184</v>
      </c>
      <c r="J5" s="518"/>
      <c r="K5" s="518" t="s">
        <v>184</v>
      </c>
      <c r="L5" s="518"/>
      <c r="M5" s="518"/>
      <c r="N5" s="518"/>
      <c r="O5" s="526"/>
    </row>
    <row r="6" spans="1:21" ht="18" customHeight="1">
      <c r="A6" s="518"/>
      <c r="B6" s="515"/>
      <c r="C6" s="518"/>
      <c r="D6" s="502" t="s">
        <v>183</v>
      </c>
      <c r="E6" s="502" t="s">
        <v>182</v>
      </c>
      <c r="F6" s="502" t="s">
        <v>181</v>
      </c>
      <c r="G6" s="502" t="s">
        <v>180</v>
      </c>
      <c r="H6" s="502" t="s">
        <v>179</v>
      </c>
      <c r="I6" s="502" t="s">
        <v>178</v>
      </c>
      <c r="J6" s="502" t="s">
        <v>177</v>
      </c>
      <c r="K6" s="502" t="s">
        <v>176</v>
      </c>
      <c r="L6" s="502" t="s">
        <v>175</v>
      </c>
      <c r="M6" s="502" t="s">
        <v>174</v>
      </c>
      <c r="N6" s="502" t="s">
        <v>173</v>
      </c>
      <c r="O6" s="526"/>
    </row>
    <row r="7" spans="1:21" ht="18" customHeight="1">
      <c r="A7" s="519"/>
      <c r="B7" s="516"/>
      <c r="C7" s="519"/>
      <c r="D7" s="529" t="s">
        <v>172</v>
      </c>
      <c r="E7" s="519" t="s">
        <v>172</v>
      </c>
      <c r="F7" s="519" t="s">
        <v>171</v>
      </c>
      <c r="G7" s="519" t="s">
        <v>170</v>
      </c>
      <c r="H7" s="530"/>
      <c r="I7" s="519"/>
      <c r="J7" s="529"/>
      <c r="K7" s="530"/>
      <c r="L7" s="519" t="s">
        <v>170</v>
      </c>
      <c r="M7" s="529"/>
      <c r="N7" s="519" t="s">
        <v>170</v>
      </c>
      <c r="O7" s="527"/>
    </row>
    <row r="8" spans="1:21" ht="15.95" customHeight="1">
      <c r="A8" s="271" t="s">
        <v>169</v>
      </c>
      <c r="B8" s="270">
        <f>D8+E8+F8+N8</f>
        <v>9891.7000000000007</v>
      </c>
      <c r="C8" s="270">
        <f>SUM(D8:N8)</f>
        <v>9891.7000000000007</v>
      </c>
      <c r="D8" s="269">
        <f>ROUND(0.0036*'الميزان بالوحدات الفيزيائية'!B8,2)</f>
        <v>5777.53</v>
      </c>
      <c r="E8" s="269">
        <f>ROUND('الميزان بالوحدات الفيزيائية'!C8*0.01581,2)</f>
        <v>3500.56</v>
      </c>
      <c r="F8" s="269">
        <f>ROUND('الميزان بالوحدات الفيزيائية'!D8*0.01675,2)</f>
        <v>397.61</v>
      </c>
      <c r="G8" s="243">
        <v>0</v>
      </c>
      <c r="H8" s="243">
        <v>0</v>
      </c>
      <c r="I8" s="243">
        <v>0</v>
      </c>
      <c r="J8" s="243">
        <v>0</v>
      </c>
      <c r="K8" s="243">
        <v>0</v>
      </c>
      <c r="L8" s="243">
        <v>0</v>
      </c>
      <c r="M8" s="243">
        <v>0</v>
      </c>
      <c r="N8" s="268">
        <f>ROUND('الميزان بالوحدات الفيزيائية'!L8*0.0036,2)</f>
        <v>216</v>
      </c>
      <c r="O8" s="267" t="s">
        <v>168</v>
      </c>
      <c r="P8" s="227"/>
      <c r="Q8" s="227"/>
    </row>
    <row r="9" spans="1:21" ht="15.95" customHeight="1">
      <c r="A9" s="245" t="s">
        <v>167</v>
      </c>
      <c r="B9" s="244">
        <f t="shared" ref="B9:B24" si="0">D9+E9+F9</f>
        <v>58.89</v>
      </c>
      <c r="C9" s="244">
        <f>SUM(D9:N9)</f>
        <v>65299.45</v>
      </c>
      <c r="D9" s="243">
        <v>0</v>
      </c>
      <c r="E9" s="229">
        <f>ROUND('الميزان بالوحدات الفيزيائية'!C9*0.01581,2)</f>
        <v>58.89</v>
      </c>
      <c r="F9" s="243">
        <v>0</v>
      </c>
      <c r="G9" s="229">
        <f>ROUND('الميزان بالوحدات الفيزيائية'!E9*0.0402,2)</f>
        <v>1351</v>
      </c>
      <c r="H9" s="229">
        <f>ROUND('الميزان بالوحدات الفيزيائية'!F9*0.0402,2)</f>
        <v>173.38</v>
      </c>
      <c r="I9" s="229">
        <f>ROUND('الميزان بالوحدات الفيزيائية'!G9*0.0473,2)</f>
        <v>7919.16</v>
      </c>
      <c r="J9" s="229">
        <f>ROUND(0.03838*'الميزان بالوحدات الفيزيائية'!H9,2)</f>
        <v>248.86</v>
      </c>
      <c r="K9" s="229">
        <f>ROUND('الميزان بالوحدات الفيزيائية'!I9*0.0441*0.81,2)</f>
        <v>36.01</v>
      </c>
      <c r="L9" s="229">
        <f>ROUND('الميزان بالوحدات الفيزيائية'!J9*0.0443*0.74,2)</f>
        <v>10030.83</v>
      </c>
      <c r="M9" s="229">
        <f>ROUND('الميزان بالوحدات الفيزيائية'!K9*0.043*0.87,2)</f>
        <v>24184.59</v>
      </c>
      <c r="N9" s="242">
        <f>ROUND('الميزان بالوحدات الفيزيائية'!L9*0.0036,2)</f>
        <v>21296.73</v>
      </c>
      <c r="O9" s="250" t="s">
        <v>166</v>
      </c>
      <c r="P9" s="227"/>
      <c r="Q9" s="222"/>
    </row>
    <row r="10" spans="1:21" ht="15.95" customHeight="1">
      <c r="A10" s="245" t="s">
        <v>165</v>
      </c>
      <c r="B10" s="244">
        <f t="shared" si="0"/>
        <v>-9.9</v>
      </c>
      <c r="C10" s="244">
        <f>SUM(D10:N10)</f>
        <v>-13.11</v>
      </c>
      <c r="D10" s="243">
        <v>0</v>
      </c>
      <c r="E10" s="229">
        <f>ROUND('الميزان بالوحدات الفيزيائية'!C10*0.01581,2)</f>
        <v>-9.9</v>
      </c>
      <c r="F10" s="243">
        <v>0</v>
      </c>
      <c r="G10" s="243">
        <v>0</v>
      </c>
      <c r="H10" s="229">
        <v>-3.21</v>
      </c>
      <c r="I10" s="243">
        <v>0</v>
      </c>
      <c r="J10" s="243">
        <v>0</v>
      </c>
      <c r="K10" s="243">
        <v>0</v>
      </c>
      <c r="L10" s="243">
        <v>0</v>
      </c>
      <c r="M10" s="243">
        <v>0</v>
      </c>
      <c r="N10" s="251">
        <v>0</v>
      </c>
      <c r="O10" s="250" t="s">
        <v>164</v>
      </c>
      <c r="P10" s="227"/>
      <c r="Q10" s="227"/>
      <c r="R10" s="227"/>
    </row>
    <row r="11" spans="1:21" ht="15.95" customHeight="1">
      <c r="A11" s="245" t="s">
        <v>163</v>
      </c>
      <c r="B11" s="266">
        <f>SUM(C11:M11)</f>
        <v>0</v>
      </c>
      <c r="C11" s="266">
        <f>SUM(D11:N11)</f>
        <v>0</v>
      </c>
      <c r="D11" s="243">
        <v>0</v>
      </c>
      <c r="E11" s="243">
        <v>0</v>
      </c>
      <c r="F11" s="243">
        <v>0</v>
      </c>
      <c r="G11" s="243">
        <v>0</v>
      </c>
      <c r="H11" s="243">
        <v>0</v>
      </c>
      <c r="I11" s="243">
        <v>0</v>
      </c>
      <c r="J11" s="243">
        <v>0</v>
      </c>
      <c r="K11" s="243">
        <v>0</v>
      </c>
      <c r="L11" s="243">
        <v>0</v>
      </c>
      <c r="M11" s="243">
        <v>0</v>
      </c>
      <c r="N11" s="251">
        <v>0</v>
      </c>
      <c r="O11" s="250" t="s">
        <v>162</v>
      </c>
      <c r="P11" s="227"/>
      <c r="Q11" s="227"/>
      <c r="R11" s="227"/>
    </row>
    <row r="12" spans="1:21" ht="15.95" customHeight="1">
      <c r="A12" s="249" t="s">
        <v>161</v>
      </c>
      <c r="B12" s="265">
        <f>B11+B10+B9+B8</f>
        <v>9940.69</v>
      </c>
      <c r="C12" s="265">
        <f t="shared" ref="C12:J12" si="1">C11+C10+C9+C8</f>
        <v>75178.039999999994</v>
      </c>
      <c r="D12" s="264">
        <f t="shared" si="1"/>
        <v>5777.53</v>
      </c>
      <c r="E12" s="264">
        <f t="shared" si="1"/>
        <v>3549.55</v>
      </c>
      <c r="F12" s="264">
        <f t="shared" si="1"/>
        <v>397.61</v>
      </c>
      <c r="G12" s="264">
        <f t="shared" si="1"/>
        <v>1351</v>
      </c>
      <c r="H12" s="264">
        <f t="shared" si="1"/>
        <v>170.17</v>
      </c>
      <c r="I12" s="264">
        <f t="shared" si="1"/>
        <v>7919.16</v>
      </c>
      <c r="J12" s="264">
        <f t="shared" si="1"/>
        <v>248.86</v>
      </c>
      <c r="K12" s="264">
        <f>ROUND(K11+K10+K9+K8,2)</f>
        <v>36.01</v>
      </c>
      <c r="L12" s="264">
        <f>L11+L10+L9+L8</f>
        <v>10030.83</v>
      </c>
      <c r="M12" s="264">
        <f>M11+M10+M9+M8</f>
        <v>24184.59</v>
      </c>
      <c r="N12" s="263">
        <f>N11+N10+N9+N8</f>
        <v>21512.73</v>
      </c>
      <c r="O12" s="247" t="s">
        <v>160</v>
      </c>
      <c r="P12" s="227"/>
      <c r="Q12" s="262"/>
      <c r="R12" s="227"/>
    </row>
    <row r="13" spans="1:21" s="257" customFormat="1" ht="15.95" customHeight="1">
      <c r="A13" s="245" t="s">
        <v>159</v>
      </c>
      <c r="B13" s="266">
        <f>SUM(C13:M13)</f>
        <v>0</v>
      </c>
      <c r="C13" s="261">
        <f>ROUND(C12-C17-C16+C14,2)</f>
        <v>0</v>
      </c>
      <c r="D13" s="260">
        <f t="shared" ref="D13:M13" si="2">ROUND(D12-D17-D16+D14,2)</f>
        <v>0</v>
      </c>
      <c r="E13" s="260">
        <f t="shared" si="2"/>
        <v>0</v>
      </c>
      <c r="F13" s="260">
        <f t="shared" si="2"/>
        <v>0</v>
      </c>
      <c r="G13" s="260">
        <f t="shared" si="2"/>
        <v>0</v>
      </c>
      <c r="H13" s="260">
        <f t="shared" si="2"/>
        <v>0</v>
      </c>
      <c r="I13" s="260">
        <f t="shared" si="2"/>
        <v>0</v>
      </c>
      <c r="J13" s="260">
        <f t="shared" si="2"/>
        <v>0</v>
      </c>
      <c r="K13" s="260">
        <f t="shared" si="2"/>
        <v>0</v>
      </c>
      <c r="L13" s="260">
        <f t="shared" si="2"/>
        <v>0</v>
      </c>
      <c r="M13" s="260">
        <f t="shared" si="2"/>
        <v>0</v>
      </c>
      <c r="N13" s="260">
        <f>ROUND(N12-N17-N16+N14,2)</f>
        <v>0</v>
      </c>
      <c r="O13" s="250" t="s">
        <v>158</v>
      </c>
      <c r="P13" s="227"/>
      <c r="Q13" s="259"/>
      <c r="R13" s="258"/>
    </row>
    <row r="14" spans="1:21" ht="15.95" customHeight="1">
      <c r="A14" s="249" t="s">
        <v>157</v>
      </c>
      <c r="B14" s="374">
        <v>0</v>
      </c>
      <c r="C14" s="244">
        <f>SUM(D14:N14)</f>
        <v>-1977</v>
      </c>
      <c r="D14" s="246">
        <v>0</v>
      </c>
      <c r="E14" s="246">
        <v>0</v>
      </c>
      <c r="F14" s="246">
        <v>0</v>
      </c>
      <c r="G14" s="246">
        <v>0</v>
      </c>
      <c r="H14" s="246">
        <v>0</v>
      </c>
      <c r="I14" s="246">
        <v>0</v>
      </c>
      <c r="J14" s="246">
        <v>0</v>
      </c>
      <c r="K14" s="246">
        <v>0</v>
      </c>
      <c r="L14" s="228">
        <f>L15</f>
        <v>-233.67</v>
      </c>
      <c r="M14" s="228">
        <f>M15</f>
        <v>-3040.87</v>
      </c>
      <c r="N14" s="248">
        <f>N15</f>
        <v>1297.54</v>
      </c>
      <c r="O14" s="247" t="s">
        <v>156</v>
      </c>
      <c r="P14" s="227"/>
      <c r="Q14" s="227"/>
      <c r="R14" s="256"/>
    </row>
    <row r="15" spans="1:21" ht="15.95" customHeight="1">
      <c r="A15" s="245" t="s">
        <v>155</v>
      </c>
      <c r="B15" s="375">
        <v>0</v>
      </c>
      <c r="C15" s="244">
        <f>SUM(D15:N15)</f>
        <v>-1977</v>
      </c>
      <c r="D15" s="243">
        <v>0</v>
      </c>
      <c r="E15" s="246">
        <v>0</v>
      </c>
      <c r="F15" s="243">
        <v>0</v>
      </c>
      <c r="G15" s="243">
        <v>0</v>
      </c>
      <c r="H15" s="243">
        <v>0</v>
      </c>
      <c r="I15" s="243">
        <v>0</v>
      </c>
      <c r="J15" s="246">
        <v>0</v>
      </c>
      <c r="K15" s="243">
        <v>0</v>
      </c>
      <c r="L15" s="229">
        <f>ROUND('الميزان بالوحدات الفيزيائية'!J15*0.0443*0.74,2)</f>
        <v>-233.67</v>
      </c>
      <c r="M15" s="229">
        <f>ROUND('الميزان بالوحدات الفيزيائية'!K15*0.043*0.87,2)</f>
        <v>-3040.87</v>
      </c>
      <c r="N15" s="242">
        <f>ROUND('الميزان بالوحدات الفيزيائية'!L15*0.0036,2)</f>
        <v>1297.54</v>
      </c>
      <c r="O15" s="250" t="s">
        <v>154</v>
      </c>
      <c r="P15" s="227"/>
      <c r="Q15" s="255"/>
    </row>
    <row r="16" spans="1:21" ht="15.95" customHeight="1">
      <c r="A16" s="245" t="s">
        <v>153</v>
      </c>
      <c r="B16" s="244">
        <f t="shared" si="0"/>
        <v>2888.76</v>
      </c>
      <c r="C16" s="244">
        <f>SUM(D16:N16)</f>
        <v>5766.88</v>
      </c>
      <c r="D16" s="229">
        <v>2888.76</v>
      </c>
      <c r="E16" s="243">
        <v>0</v>
      </c>
      <c r="F16" s="243">
        <v>0</v>
      </c>
      <c r="G16" s="243">
        <v>0</v>
      </c>
      <c r="H16" s="243">
        <v>0</v>
      </c>
      <c r="I16" s="243">
        <v>0</v>
      </c>
      <c r="J16" s="254">
        <f>ROUND(0.03838*'الميزان بالوحدات الفيزيائية'!H16,2)</f>
        <v>0.08</v>
      </c>
      <c r="K16" s="229">
        <f>ROUND('الميزان بالوحدات الفيزيائية'!I16*0.0441*0.81,2)</f>
        <v>0.11</v>
      </c>
      <c r="L16" s="229">
        <f>ROUND('الميزان بالوحدات الفيزيائية'!J16*0.0443*0.74,2)</f>
        <v>80.25</v>
      </c>
      <c r="M16" s="229">
        <f>ROUND('الميزان بالوحدات الفيزيائية'!K16*0.043*0.87,2)</f>
        <v>60.45</v>
      </c>
      <c r="N16" s="242">
        <f>ROUND('الميزان بالوحدات الفيزيائية'!L16*0.0036,2)</f>
        <v>2737.23</v>
      </c>
      <c r="O16" s="252" t="s">
        <v>152</v>
      </c>
      <c r="P16" s="229"/>
      <c r="Q16" s="253"/>
      <c r="R16" s="242"/>
      <c r="S16" s="252"/>
      <c r="T16" s="227"/>
      <c r="U16" s="227"/>
    </row>
    <row r="17" spans="1:21" ht="15.95" customHeight="1">
      <c r="A17" s="249" t="s">
        <v>151</v>
      </c>
      <c r="B17" s="244">
        <f>D17+E17+F17+N8</f>
        <v>7051.93</v>
      </c>
      <c r="C17" s="244">
        <f t="shared" ref="C17:I17" si="3">C18+C26</f>
        <v>67434.16</v>
      </c>
      <c r="D17" s="228">
        <f t="shared" si="3"/>
        <v>2888.77</v>
      </c>
      <c r="E17" s="228">
        <f t="shared" si="3"/>
        <v>3549.55</v>
      </c>
      <c r="F17" s="228">
        <f t="shared" si="3"/>
        <v>397.61</v>
      </c>
      <c r="G17" s="228">
        <f t="shared" si="3"/>
        <v>1351</v>
      </c>
      <c r="H17" s="228">
        <f t="shared" si="3"/>
        <v>170.17</v>
      </c>
      <c r="I17" s="228">
        <f t="shared" si="3"/>
        <v>7919.16</v>
      </c>
      <c r="J17" s="228">
        <f>ROUND(J18+J26,2)</f>
        <v>248.78</v>
      </c>
      <c r="K17" s="228">
        <f>K18+K26</f>
        <v>35.9</v>
      </c>
      <c r="L17" s="228">
        <f>L18+L26</f>
        <v>9716.91</v>
      </c>
      <c r="M17" s="228">
        <f>M18+M26</f>
        <v>21083.27</v>
      </c>
      <c r="N17" s="248">
        <f>N18+N26</f>
        <v>20073.04</v>
      </c>
      <c r="O17" s="247" t="s">
        <v>150</v>
      </c>
      <c r="P17" s="227"/>
      <c r="Q17" s="227"/>
    </row>
    <row r="18" spans="1:21" ht="15.95" customHeight="1">
      <c r="A18" s="249" t="s">
        <v>149</v>
      </c>
      <c r="B18" s="244">
        <f>D18+E18+F18+N8</f>
        <v>7051.93</v>
      </c>
      <c r="C18" s="244">
        <f>C19+C20+C22</f>
        <v>65912.990000000005</v>
      </c>
      <c r="D18" s="228">
        <f>D19+D20+D22</f>
        <v>2888.77</v>
      </c>
      <c r="E18" s="228">
        <f>E19+E20+E22</f>
        <v>3549.55</v>
      </c>
      <c r="F18" s="228">
        <f>F19+F20+F22</f>
        <v>397.61</v>
      </c>
      <c r="G18" s="243">
        <v>0</v>
      </c>
      <c r="H18" s="243">
        <v>0</v>
      </c>
      <c r="I18" s="228">
        <f t="shared" ref="I18:N18" si="4">I19+I20+I22</f>
        <v>7919.16</v>
      </c>
      <c r="J18" s="228">
        <f t="shared" si="4"/>
        <v>248.78</v>
      </c>
      <c r="K18" s="228">
        <f t="shared" si="4"/>
        <v>35.9</v>
      </c>
      <c r="L18" s="228">
        <f t="shared" si="4"/>
        <v>9716.91</v>
      </c>
      <c r="M18" s="228">
        <f t="shared" si="4"/>
        <v>21083.27</v>
      </c>
      <c r="N18" s="248">
        <f t="shared" si="4"/>
        <v>20073.04</v>
      </c>
      <c r="O18" s="247" t="s">
        <v>148</v>
      </c>
      <c r="P18" s="227"/>
      <c r="Q18" s="227"/>
      <c r="R18" s="227"/>
      <c r="S18" s="227"/>
    </row>
    <row r="19" spans="1:21" ht="15.95" customHeight="1">
      <c r="A19" s="245" t="s">
        <v>147</v>
      </c>
      <c r="B19" s="244">
        <f>D19+E19+F19+N8/3</f>
        <v>282.08</v>
      </c>
      <c r="C19" s="244">
        <f>SUM(D19:N19)</f>
        <v>4001.59</v>
      </c>
      <c r="D19" s="243">
        <v>0</v>
      </c>
      <c r="E19" s="229">
        <f>ROUND('الميزان بالوحدات الفيزيائية'!C19*0.01581,2)</f>
        <v>110.67</v>
      </c>
      <c r="F19" s="229">
        <f>ROUND('الميزان بالوحدات الفيزيائية'!D19*0.01675,2)</f>
        <v>99.41</v>
      </c>
      <c r="G19" s="243">
        <v>0</v>
      </c>
      <c r="H19" s="243">
        <v>0</v>
      </c>
      <c r="I19" s="229">
        <f>ROUND('الميزان بالوحدات الفيزيائية'!G19*0.0473,2)</f>
        <v>671.19</v>
      </c>
      <c r="J19" s="229">
        <f>ROUND(0.03838*'الميزان بالوحدات الفيزيائية'!H19,2)</f>
        <v>124.39</v>
      </c>
      <c r="K19" s="229">
        <f>ROUND('الميزان بالوحدات الفيزيائية'!I19*0.0441*0.81,2)</f>
        <v>4.6399999999999997</v>
      </c>
      <c r="L19" s="229">
        <f>ROUND('الميزان بالوحدات الفيزيائية'!J19*0.0443*0.74,2)</f>
        <v>50.35</v>
      </c>
      <c r="M19" s="229">
        <f>ROUND('الميزان بالوحدات الفيزيائية'!K19*0.043*0.87,2)</f>
        <v>368</v>
      </c>
      <c r="N19" s="242">
        <f>ROUND('الميزان بالوحدات الفيزيائية'!L19*0.0036,2)</f>
        <v>2572.94</v>
      </c>
      <c r="O19" s="250" t="s">
        <v>146</v>
      </c>
      <c r="P19" s="227"/>
      <c r="Q19" s="222"/>
    </row>
    <row r="20" spans="1:21" ht="15.95" customHeight="1">
      <c r="A20" s="249" t="s">
        <v>145</v>
      </c>
      <c r="B20" s="375">
        <v>0</v>
      </c>
      <c r="C20" s="244">
        <f>SUM(D20:N20)</f>
        <v>29898.560000000001</v>
      </c>
      <c r="D20" s="243">
        <f>D21</f>
        <v>0</v>
      </c>
      <c r="E20" s="246">
        <v>0</v>
      </c>
      <c r="F20" s="243">
        <f t="shared" ref="F20:N20" si="5">F21</f>
        <v>0</v>
      </c>
      <c r="G20" s="243">
        <f t="shared" si="5"/>
        <v>0</v>
      </c>
      <c r="H20" s="243">
        <f t="shared" si="5"/>
        <v>0</v>
      </c>
      <c r="I20" s="228">
        <f t="shared" si="5"/>
        <v>212.85</v>
      </c>
      <c r="J20" s="243">
        <f t="shared" si="5"/>
        <v>0</v>
      </c>
      <c r="K20" s="243">
        <f t="shared" si="5"/>
        <v>0</v>
      </c>
      <c r="L20" s="228">
        <f t="shared" si="5"/>
        <v>9504.32</v>
      </c>
      <c r="M20" s="228">
        <f t="shared" si="5"/>
        <v>20181.39</v>
      </c>
      <c r="N20" s="251">
        <f t="shared" si="5"/>
        <v>0</v>
      </c>
      <c r="O20" s="247" t="s">
        <v>144</v>
      </c>
      <c r="P20" s="227"/>
      <c r="Q20" s="222"/>
      <c r="R20" s="227"/>
    </row>
    <row r="21" spans="1:21" ht="15.95" customHeight="1">
      <c r="A21" s="245" t="s">
        <v>143</v>
      </c>
      <c r="B21" s="375">
        <v>0</v>
      </c>
      <c r="C21" s="244">
        <f>SUM(D21:N21)</f>
        <v>29898.560000000001</v>
      </c>
      <c r="D21" s="243">
        <v>0</v>
      </c>
      <c r="E21" s="246">
        <v>0</v>
      </c>
      <c r="F21" s="243">
        <v>0</v>
      </c>
      <c r="G21" s="243">
        <v>0</v>
      </c>
      <c r="H21" s="243">
        <v>0</v>
      </c>
      <c r="I21" s="229">
        <f>ROUND('الميزان بالوحدات الفيزيائية'!G21*0.0473,2)</f>
        <v>212.85</v>
      </c>
      <c r="J21" s="246">
        <v>0</v>
      </c>
      <c r="K21" s="243">
        <v>0</v>
      </c>
      <c r="L21" s="229">
        <f>ROUND('الميزان بالوحدات الفيزيائية'!J21*0.0443*0.74,2)</f>
        <v>9504.32</v>
      </c>
      <c r="M21" s="229">
        <f>ROUND('الميزان بالوحدات الفيزيائية'!K21*0.043*0.87,2)</f>
        <v>20181.39</v>
      </c>
      <c r="N21" s="251">
        <v>0</v>
      </c>
      <c r="O21" s="250" t="s">
        <v>142</v>
      </c>
      <c r="P21" s="227"/>
      <c r="Q21" s="222"/>
      <c r="S21" s="227"/>
    </row>
    <row r="22" spans="1:21" ht="15.95" customHeight="1">
      <c r="A22" s="249" t="s">
        <v>141</v>
      </c>
      <c r="B22" s="244">
        <f t="shared" si="0"/>
        <v>6625.85</v>
      </c>
      <c r="C22" s="244">
        <f>C23+C24+C25</f>
        <v>32012.84</v>
      </c>
      <c r="D22" s="228">
        <f>D23+D24+D25</f>
        <v>2888.77</v>
      </c>
      <c r="E22" s="228">
        <f>E23+E24+E25</f>
        <v>3438.88</v>
      </c>
      <c r="F22" s="228">
        <f>F23+F24+F25</f>
        <v>298.2</v>
      </c>
      <c r="G22" s="243">
        <v>0</v>
      </c>
      <c r="H22" s="243">
        <v>0</v>
      </c>
      <c r="I22" s="228">
        <f>I23+I24+I25</f>
        <v>7035.12</v>
      </c>
      <c r="J22" s="228">
        <f>ROUND(J23+J24+J25,2)</f>
        <v>124.39</v>
      </c>
      <c r="K22" s="228">
        <f>K23+K24+K25</f>
        <v>31.26</v>
      </c>
      <c r="L22" s="228">
        <f>L23+L24+L25</f>
        <v>162.24</v>
      </c>
      <c r="M22" s="228">
        <f>M23+M24+M25</f>
        <v>533.88</v>
      </c>
      <c r="N22" s="248">
        <f>N23+N24+N25</f>
        <v>17500.099999999999</v>
      </c>
      <c r="O22" s="247" t="s">
        <v>140</v>
      </c>
      <c r="P22" s="227"/>
      <c r="Q22" s="222"/>
    </row>
    <row r="23" spans="1:21" ht="15.95" customHeight="1">
      <c r="A23" s="245" t="s">
        <v>139</v>
      </c>
      <c r="B23" s="244">
        <f>D23+E23+F23+N8/3</f>
        <v>6603.95</v>
      </c>
      <c r="C23" s="244">
        <f>SUM(D23:N23)</f>
        <v>25058.35</v>
      </c>
      <c r="D23" s="229">
        <f>ROUND('الميزان بالوحدات الفيزيائية'!B23*0.0036,2)</f>
        <v>2888.77</v>
      </c>
      <c r="E23" s="229">
        <f>ROUND('الميزان بالوحدات الفيزيائية'!C23*0.01581,2)</f>
        <v>3344.98</v>
      </c>
      <c r="F23" s="229">
        <f>ROUND('الميزان بالوحدات الفيزيائية'!D23*0.01675,2)</f>
        <v>298.2</v>
      </c>
      <c r="G23" s="243">
        <v>0</v>
      </c>
      <c r="H23" s="243">
        <v>0</v>
      </c>
      <c r="I23" s="229">
        <f>ROUND('الميزان بالوحدات الفيزيائية'!G23*0.0473,2)</f>
        <v>6319</v>
      </c>
      <c r="J23" s="243">
        <v>0</v>
      </c>
      <c r="K23" s="229">
        <f>ROUND('الميزان بالوحدات الفيزيائية'!I23*0.0441*0.81,2)</f>
        <v>29.22</v>
      </c>
      <c r="L23" s="243">
        <v>0</v>
      </c>
      <c r="M23" s="229">
        <f>ROUND('الميزان بالوحدات الفيزيائية'!K23*0.043*0.87,2)</f>
        <v>86.16</v>
      </c>
      <c r="N23" s="242">
        <f>ROUND('الميزان بالوحدات الفيزيائية'!L23*0.0036,2)</f>
        <v>12092.02</v>
      </c>
      <c r="O23" s="241" t="s">
        <v>138</v>
      </c>
      <c r="P23" s="227"/>
      <c r="Q23" s="222"/>
    </row>
    <row r="24" spans="1:21" ht="15.95" customHeight="1">
      <c r="A24" s="245" t="s">
        <v>137</v>
      </c>
      <c r="B24" s="244">
        <f t="shared" si="0"/>
        <v>0</v>
      </c>
      <c r="C24" s="244">
        <f>SUM(D24:N24)</f>
        <v>495.66</v>
      </c>
      <c r="D24" s="243">
        <v>0</v>
      </c>
      <c r="E24" s="243">
        <v>0</v>
      </c>
      <c r="F24" s="243">
        <v>0</v>
      </c>
      <c r="G24" s="243">
        <v>0</v>
      </c>
      <c r="H24" s="243"/>
      <c r="I24" s="229">
        <f>ROUND('الميزان بالوحدات الفيزيائية'!G24*0.0473,2)</f>
        <v>104.39</v>
      </c>
      <c r="J24" s="246">
        <v>0</v>
      </c>
      <c r="K24" s="229">
        <f>ROUND('الميزان بالوحدات الفيزيائية'!I24*0.0441*0.81,2)</f>
        <v>1.04</v>
      </c>
      <c r="L24" s="229">
        <f>ROUND('الميزان بالوحدات الفيزيائية'!J24*0.0443*0.74,2)</f>
        <v>109.46</v>
      </c>
      <c r="M24" s="229">
        <f>ROUND('الميزان بالوحدات الفيزيائية'!K24*0.043*0.87,2)</f>
        <v>175</v>
      </c>
      <c r="N24" s="242">
        <v>105.77</v>
      </c>
      <c r="O24" s="241" t="s">
        <v>136</v>
      </c>
      <c r="P24" s="227"/>
      <c r="Q24" s="222"/>
    </row>
    <row r="25" spans="1:21" ht="15.95" customHeight="1">
      <c r="A25" s="245" t="s">
        <v>135</v>
      </c>
      <c r="B25" s="244">
        <f>D25+E25+F25+N8/3</f>
        <v>165.9</v>
      </c>
      <c r="C25" s="244">
        <f>SUM(D25:N25)</f>
        <v>6458.83</v>
      </c>
      <c r="D25" s="243">
        <v>0</v>
      </c>
      <c r="E25" s="229">
        <f>ROUND('الميزان بالوحدات الفيزيائية'!C25*0.01581,2)</f>
        <v>93.9</v>
      </c>
      <c r="F25" s="243">
        <v>0</v>
      </c>
      <c r="G25" s="243">
        <v>0</v>
      </c>
      <c r="H25" s="243">
        <v>0</v>
      </c>
      <c r="I25" s="229">
        <f>ROUND('الميزان بالوحدات الفيزيائية'!G25*0.0473,2)</f>
        <v>611.73</v>
      </c>
      <c r="J25" s="229">
        <f>ROUND(0.03838*'الميزان بالوحدات الفيزيائية'!H25,2)</f>
        <v>124.39</v>
      </c>
      <c r="K25" s="229">
        <f>ROUND('الميزان بالوحدات الفيزيائية'!I25*0.0441*0.81,2)</f>
        <v>1</v>
      </c>
      <c r="L25" s="229">
        <f>ROUND('الميزان بالوحدات الفيزيائية'!J25*0.0443*0.74,2)</f>
        <v>52.78</v>
      </c>
      <c r="M25" s="229">
        <v>272.72000000000003</v>
      </c>
      <c r="N25" s="242">
        <f>ROUND('الميزان بالوحدات الفيزيائية'!L25*0.0036,2)</f>
        <v>5302.31</v>
      </c>
      <c r="O25" s="241" t="s">
        <v>134</v>
      </c>
      <c r="P25" s="227"/>
      <c r="Q25" s="222"/>
    </row>
    <row r="26" spans="1:21" ht="15.95" customHeight="1">
      <c r="A26" s="240" t="s">
        <v>133</v>
      </c>
      <c r="B26" s="376">
        <v>0</v>
      </c>
      <c r="C26" s="239">
        <f>SUM(D26:N26)</f>
        <v>1521.17</v>
      </c>
      <c r="D26" s="236">
        <v>0</v>
      </c>
      <c r="E26" s="238">
        <v>0</v>
      </c>
      <c r="F26" s="236">
        <v>0</v>
      </c>
      <c r="G26" s="237">
        <v>1351</v>
      </c>
      <c r="H26" s="237">
        <f>ROUND('الميزان بالوحدات الفيزيائية'!F26*0.0402,2)</f>
        <v>170.17</v>
      </c>
      <c r="I26" s="236">
        <v>0</v>
      </c>
      <c r="J26" s="236">
        <v>0</v>
      </c>
      <c r="K26" s="236">
        <v>0</v>
      </c>
      <c r="L26" s="236">
        <v>0</v>
      </c>
      <c r="M26" s="236">
        <v>0</v>
      </c>
      <c r="N26" s="235">
        <v>0</v>
      </c>
      <c r="O26" s="234" t="s">
        <v>132</v>
      </c>
      <c r="P26" s="227"/>
      <c r="Q26" s="227"/>
      <c r="R26" s="227"/>
    </row>
    <row r="27" spans="1:21" ht="15.95" customHeight="1">
      <c r="A27" s="233" t="s">
        <v>305</v>
      </c>
      <c r="B27" s="233"/>
      <c r="C27" s="229"/>
      <c r="D27" s="229"/>
      <c r="E27" s="229"/>
      <c r="F27" s="230"/>
      <c r="G27" s="229"/>
      <c r="H27" s="229"/>
      <c r="I27" s="229"/>
      <c r="J27" s="229"/>
      <c r="K27" s="229"/>
      <c r="L27" s="229"/>
      <c r="M27" s="229"/>
      <c r="O27" s="232" t="s">
        <v>306</v>
      </c>
      <c r="P27" s="227"/>
      <c r="Q27" s="227"/>
      <c r="S27" s="227"/>
    </row>
    <row r="28" spans="1:21" ht="15.95" customHeight="1">
      <c r="A28" s="231" t="s">
        <v>131</v>
      </c>
      <c r="B28" s="231"/>
      <c r="C28" s="229"/>
      <c r="D28" s="229"/>
      <c r="E28" s="229"/>
      <c r="F28" s="230"/>
      <c r="G28" s="229"/>
      <c r="H28" s="229"/>
      <c r="I28" s="229"/>
      <c r="J28" s="229"/>
      <c r="K28" s="229"/>
      <c r="L28" s="229"/>
      <c r="M28" s="229"/>
      <c r="O28" s="228" t="s">
        <v>130</v>
      </c>
      <c r="P28" s="227"/>
      <c r="Q28" s="227"/>
      <c r="S28" s="227"/>
    </row>
    <row r="29" spans="1:21" ht="35.25" customHeight="1">
      <c r="A29" s="531" t="s">
        <v>325</v>
      </c>
      <c r="B29" s="531"/>
      <c r="C29" s="531"/>
      <c r="D29" s="531"/>
      <c r="E29" s="531"/>
      <c r="F29" s="531"/>
      <c r="G29" s="531"/>
      <c r="H29" s="532" t="s">
        <v>324</v>
      </c>
      <c r="I29" s="532"/>
      <c r="J29" s="532"/>
      <c r="K29" s="532"/>
      <c r="L29" s="532"/>
      <c r="M29" s="532"/>
      <c r="N29" s="532"/>
      <c r="O29" s="532"/>
      <c r="P29" s="226"/>
      <c r="Q29" s="226"/>
      <c r="R29" s="226"/>
      <c r="S29" s="226"/>
      <c r="T29" s="226"/>
      <c r="U29" s="226"/>
    </row>
    <row r="30" spans="1:21" ht="26.25" customHeight="1">
      <c r="A30" s="531" t="s">
        <v>127</v>
      </c>
      <c r="B30" s="531"/>
      <c r="C30" s="531"/>
      <c r="D30" s="531"/>
      <c r="E30" s="531"/>
      <c r="F30" s="531"/>
      <c r="G30" s="531"/>
      <c r="H30" s="533" t="s">
        <v>126</v>
      </c>
      <c r="I30" s="533"/>
      <c r="J30" s="533"/>
      <c r="K30" s="533"/>
      <c r="L30" s="533"/>
      <c r="M30" s="533"/>
      <c r="N30" s="533"/>
      <c r="O30" s="533"/>
      <c r="P30" s="225"/>
      <c r="Q30" s="225"/>
      <c r="R30" s="225"/>
      <c r="S30" s="225"/>
      <c r="T30" s="225"/>
      <c r="U30" s="224"/>
    </row>
    <row r="31" spans="1:21" ht="26.25" customHeight="1">
      <c r="A31" s="534" t="s">
        <v>250</v>
      </c>
      <c r="B31" s="534"/>
      <c r="C31" s="535"/>
      <c r="D31" s="535"/>
      <c r="E31" s="535"/>
      <c r="F31" s="535"/>
      <c r="G31" s="535"/>
      <c r="H31" s="536" t="s">
        <v>251</v>
      </c>
      <c r="I31" s="536"/>
      <c r="J31" s="536"/>
      <c r="K31" s="536"/>
      <c r="L31" s="536"/>
      <c r="M31" s="536"/>
      <c r="N31" s="536"/>
      <c r="O31" s="536"/>
      <c r="P31" s="225"/>
      <c r="Q31" s="225"/>
      <c r="R31" s="225"/>
      <c r="S31" s="225"/>
      <c r="T31" s="225"/>
      <c r="U31" s="224"/>
    </row>
    <row r="32" spans="1:21" ht="18" customHeight="1">
      <c r="A32" s="342" t="s">
        <v>66</v>
      </c>
      <c r="B32" s="342"/>
      <c r="C32" s="343"/>
      <c r="D32" s="344"/>
      <c r="E32" s="344"/>
      <c r="F32" s="344"/>
      <c r="G32" s="344"/>
      <c r="H32" s="344"/>
      <c r="I32" s="344"/>
      <c r="J32" s="344"/>
      <c r="K32" s="344"/>
      <c r="L32" s="344"/>
      <c r="M32" s="344"/>
      <c r="O32" s="342" t="s">
        <v>65</v>
      </c>
    </row>
    <row r="33" spans="1:15" ht="18" customHeight="1">
      <c r="A33" s="511" t="s">
        <v>313</v>
      </c>
      <c r="B33" s="511"/>
      <c r="C33" s="513"/>
      <c r="D33" s="513"/>
      <c r="E33" s="513"/>
      <c r="F33" s="513"/>
      <c r="G33" s="513"/>
      <c r="H33" s="513"/>
      <c r="I33" s="345"/>
      <c r="J33" s="345"/>
      <c r="K33" s="345"/>
      <c r="L33" s="345"/>
      <c r="M33" s="345"/>
      <c r="N33" s="345"/>
      <c r="O33" s="383" t="s">
        <v>312</v>
      </c>
    </row>
    <row r="34" spans="1:15" ht="18" customHeight="1">
      <c r="A34" s="511" t="s">
        <v>310</v>
      </c>
      <c r="B34" s="511"/>
      <c r="C34" s="513"/>
      <c r="D34" s="513"/>
      <c r="E34" s="513"/>
      <c r="F34" s="513"/>
      <c r="G34" s="513"/>
      <c r="H34" s="513"/>
      <c r="I34" s="512"/>
      <c r="J34" s="345"/>
      <c r="K34" s="511" t="s">
        <v>311</v>
      </c>
      <c r="L34" s="512"/>
      <c r="M34" s="512"/>
      <c r="N34" s="512"/>
      <c r="O34" s="512"/>
    </row>
    <row r="35" spans="1:15" ht="18" customHeight="1">
      <c r="A35" s="511" t="s">
        <v>323</v>
      </c>
      <c r="B35" s="511"/>
      <c r="C35" s="513"/>
      <c r="D35" s="513"/>
      <c r="E35" s="513"/>
      <c r="F35" s="513"/>
      <c r="G35" s="513"/>
      <c r="H35" s="513"/>
      <c r="I35" s="513"/>
      <c r="J35" s="512"/>
      <c r="K35" s="511" t="s">
        <v>322</v>
      </c>
      <c r="L35" s="512"/>
      <c r="M35" s="512"/>
      <c r="N35" s="512"/>
      <c r="O35" s="512"/>
    </row>
    <row r="36" spans="1:15" ht="18" customHeight="1">
      <c r="C36" s="223"/>
      <c r="D36" s="223"/>
      <c r="E36" s="223"/>
      <c r="F36" s="223"/>
      <c r="G36" s="223"/>
      <c r="H36" s="223"/>
      <c r="I36" s="223"/>
      <c r="J36" s="223"/>
      <c r="K36" s="223"/>
      <c r="L36" s="223"/>
      <c r="M36" s="223"/>
      <c r="N36" s="223"/>
    </row>
    <row r="37" spans="1:15" ht="18" customHeight="1">
      <c r="C37" s="222"/>
      <c r="D37" s="222"/>
      <c r="E37" s="222"/>
      <c r="F37" s="222"/>
      <c r="G37" s="222"/>
      <c r="H37" s="222"/>
      <c r="I37" s="222"/>
      <c r="J37" s="222"/>
      <c r="K37" s="222"/>
      <c r="L37" s="222"/>
      <c r="M37" s="222"/>
      <c r="N37" s="222"/>
    </row>
  </sheetData>
  <mergeCells count="42">
    <mergeCell ref="A33:H33"/>
    <mergeCell ref="K35:O35"/>
    <mergeCell ref="A35:J35"/>
    <mergeCell ref="K34:O34"/>
    <mergeCell ref="A34:I34"/>
    <mergeCell ref="A29:G29"/>
    <mergeCell ref="H29:O29"/>
    <mergeCell ref="A30:G30"/>
    <mergeCell ref="H30:O30"/>
    <mergeCell ref="A31:G31"/>
    <mergeCell ref="H31:O31"/>
    <mergeCell ref="E6:E7"/>
    <mergeCell ref="F6:F7"/>
    <mergeCell ref="M6:M7"/>
    <mergeCell ref="G4:G5"/>
    <mergeCell ref="H4:H5"/>
    <mergeCell ref="I4:I5"/>
    <mergeCell ref="K4:K5"/>
    <mergeCell ref="L4:L5"/>
    <mergeCell ref="M4:M5"/>
    <mergeCell ref="J4:J5"/>
    <mergeCell ref="G6:G7"/>
    <mergeCell ref="H6:H7"/>
    <mergeCell ref="I6:I7"/>
    <mergeCell ref="K6:K7"/>
    <mergeCell ref="L6:L7"/>
    <mergeCell ref="B3:B4"/>
    <mergeCell ref="B5:B7"/>
    <mergeCell ref="A1:O1"/>
    <mergeCell ref="A2:O2"/>
    <mergeCell ref="A3:A7"/>
    <mergeCell ref="C3:C7"/>
    <mergeCell ref="D3:H3"/>
    <mergeCell ref="I3:N3"/>
    <mergeCell ref="O3:O7"/>
    <mergeCell ref="D4:D5"/>
    <mergeCell ref="E4:E5"/>
    <mergeCell ref="F4:F5"/>
    <mergeCell ref="N6:N7"/>
    <mergeCell ref="J6:J7"/>
    <mergeCell ref="N4:N5"/>
    <mergeCell ref="D6:D7"/>
  </mergeCells>
  <printOptions horizontalCentered="1"/>
  <pageMargins left="0.59055118110236227" right="0.59055118110236227" top="0.78740157480314965" bottom="0.59055118110236227" header="0.59055118110236227" footer="0.59055118110236227"/>
  <pageSetup paperSize="9" scale="75" orientation="landscape" useFirstPageNumber="1" r:id="rId1"/>
  <headerFooter alignWithMargins="0">
    <oddHeader>&amp;L&amp;8PCBS: Energy Tables 2018&amp;R&amp;"Simplified Arabic,Regular"&amp;8&amp;K00+000ل&amp;K000000PCBS: جداول الطاقة 2018</oddHeader>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rightToLeft="1" view="pageBreakPreview" zoomScaleNormal="100" zoomScaleSheetLayoutView="100" workbookViewId="0">
      <selection activeCell="K10" sqref="K10"/>
    </sheetView>
  </sheetViews>
  <sheetFormatPr defaultRowHeight="12.75"/>
  <cols>
    <col min="1" max="1" width="39.85546875" style="85" customWidth="1"/>
    <col min="2" max="2" width="11.42578125" style="85" customWidth="1"/>
    <col min="3" max="6" width="10" style="85" customWidth="1"/>
    <col min="7" max="7" width="53" style="85" customWidth="1"/>
    <col min="8" max="16384" width="9.140625" style="85"/>
  </cols>
  <sheetData>
    <row r="1" spans="1:7" ht="17.100000000000001" customHeight="1">
      <c r="A1" s="538" t="s">
        <v>300</v>
      </c>
      <c r="B1" s="539"/>
      <c r="C1" s="539"/>
      <c r="D1" s="539"/>
      <c r="E1" s="539"/>
      <c r="F1" s="539"/>
      <c r="G1" s="539"/>
    </row>
    <row r="2" spans="1:7" ht="15.75" customHeight="1">
      <c r="A2" s="540" t="s">
        <v>267</v>
      </c>
      <c r="B2" s="541"/>
      <c r="C2" s="541"/>
      <c r="D2" s="541"/>
      <c r="E2" s="541"/>
      <c r="F2" s="541"/>
      <c r="G2" s="541"/>
    </row>
    <row r="3" spans="1:7" ht="6" customHeight="1"/>
    <row r="4" spans="1:7" ht="15.95" customHeight="1">
      <c r="A4" s="542" t="s">
        <v>111</v>
      </c>
      <c r="B4" s="214" t="s">
        <v>48</v>
      </c>
      <c r="C4" s="178"/>
      <c r="D4" s="207"/>
      <c r="E4" s="207"/>
      <c r="F4" s="177" t="s">
        <v>49</v>
      </c>
      <c r="G4" s="544" t="s">
        <v>112</v>
      </c>
    </row>
    <row r="5" spans="1:7" ht="15.75" customHeight="1">
      <c r="A5" s="543"/>
      <c r="B5" s="370">
        <v>2014</v>
      </c>
      <c r="C5" s="141">
        <v>2015</v>
      </c>
      <c r="D5" s="141">
        <v>2016</v>
      </c>
      <c r="E5" s="353">
        <v>2017</v>
      </c>
      <c r="F5" s="141">
        <v>2018</v>
      </c>
      <c r="G5" s="545"/>
    </row>
    <row r="6" spans="1:7" s="87" customFormat="1" ht="20.100000000000001" customHeight="1">
      <c r="A6" s="210" t="s">
        <v>252</v>
      </c>
      <c r="B6" s="371">
        <v>13.8</v>
      </c>
      <c r="C6" s="209">
        <v>13.8</v>
      </c>
      <c r="D6" s="209">
        <v>13.6</v>
      </c>
      <c r="E6" s="354">
        <v>10.3</v>
      </c>
      <c r="F6" s="209">
        <v>10.7</v>
      </c>
      <c r="G6" s="200" t="s">
        <v>253</v>
      </c>
    </row>
    <row r="7" spans="1:7" s="87" customFormat="1" ht="19.5" customHeight="1">
      <c r="A7" s="210" t="s">
        <v>118</v>
      </c>
      <c r="B7" s="371">
        <v>80.3</v>
      </c>
      <c r="C7" s="209">
        <v>84.8</v>
      </c>
      <c r="D7" s="209">
        <v>84.7</v>
      </c>
      <c r="E7" s="209">
        <v>87.3</v>
      </c>
      <c r="F7" s="368">
        <v>86.9</v>
      </c>
      <c r="G7" s="208" t="s">
        <v>113</v>
      </c>
    </row>
    <row r="8" spans="1:7" s="87" customFormat="1" ht="26.25" customHeight="1">
      <c r="A8" s="210" t="s">
        <v>119</v>
      </c>
      <c r="B8" s="371">
        <v>48.7</v>
      </c>
      <c r="C8" s="209">
        <v>43.6</v>
      </c>
      <c r="D8" s="209">
        <v>45.6</v>
      </c>
      <c r="E8" s="209">
        <v>46.6</v>
      </c>
      <c r="F8" s="209">
        <v>45.4</v>
      </c>
      <c r="G8" s="218" t="s">
        <v>114</v>
      </c>
    </row>
    <row r="9" spans="1:7" s="87" customFormat="1" ht="30" customHeight="1">
      <c r="A9" s="88" t="s">
        <v>120</v>
      </c>
      <c r="B9" s="372">
        <v>38.4</v>
      </c>
      <c r="C9" s="209">
        <v>41.4</v>
      </c>
      <c r="D9" s="209">
        <v>39.700000000000003</v>
      </c>
      <c r="E9" s="209">
        <v>38.4</v>
      </c>
      <c r="F9" s="209">
        <v>38</v>
      </c>
      <c r="G9" s="218" t="s">
        <v>115</v>
      </c>
    </row>
    <row r="10" spans="1:7" s="87" customFormat="1" ht="27" customHeight="1">
      <c r="A10" s="88" t="s">
        <v>121</v>
      </c>
      <c r="B10" s="372">
        <v>7.6</v>
      </c>
      <c r="C10" s="209">
        <v>8.5</v>
      </c>
      <c r="D10" s="209">
        <v>8.8000000000000007</v>
      </c>
      <c r="E10" s="209">
        <v>8.8000000000000007</v>
      </c>
      <c r="F10" s="209">
        <v>9.8000000000000007</v>
      </c>
      <c r="G10" s="218" t="s">
        <v>116</v>
      </c>
    </row>
    <row r="11" spans="1:7" s="87" customFormat="1" ht="28.5" customHeight="1">
      <c r="A11" s="88" t="s">
        <v>122</v>
      </c>
      <c r="B11" s="372">
        <v>4.2</v>
      </c>
      <c r="C11" s="209">
        <v>5.2</v>
      </c>
      <c r="D11" s="209">
        <v>4.8</v>
      </c>
      <c r="E11" s="209">
        <v>5.4</v>
      </c>
      <c r="F11" s="209">
        <v>6.1</v>
      </c>
      <c r="G11" s="218" t="s">
        <v>117</v>
      </c>
    </row>
    <row r="12" spans="1:7" s="87" customFormat="1" ht="24.75" customHeight="1">
      <c r="A12" s="219" t="s">
        <v>123</v>
      </c>
      <c r="B12" s="372">
        <v>3.8</v>
      </c>
      <c r="C12" s="209">
        <v>3.9</v>
      </c>
      <c r="D12" s="209">
        <v>4</v>
      </c>
      <c r="E12" s="209">
        <v>3.8</v>
      </c>
      <c r="F12" s="209">
        <v>3.6</v>
      </c>
      <c r="G12" s="218" t="s">
        <v>247</v>
      </c>
    </row>
    <row r="13" spans="1:7" s="87" customFormat="1" ht="20.100000000000001" customHeight="1">
      <c r="A13" s="220" t="s">
        <v>125</v>
      </c>
      <c r="B13" s="373">
        <v>1048</v>
      </c>
      <c r="C13" s="211">
        <v>1151.4000000000001</v>
      </c>
      <c r="D13" s="211">
        <v>1141.9000000000001</v>
      </c>
      <c r="E13" s="211">
        <v>1138.3</v>
      </c>
      <c r="F13" s="211">
        <v>1148.7</v>
      </c>
      <c r="G13" s="215" t="s">
        <v>124</v>
      </c>
    </row>
    <row r="14" spans="1:7" ht="18" customHeight="1">
      <c r="A14" s="67" t="s">
        <v>65</v>
      </c>
      <c r="B14" s="56"/>
      <c r="C14" s="56"/>
      <c r="D14" s="56"/>
      <c r="E14" s="56"/>
      <c r="F14" s="56"/>
      <c r="G14" s="212" t="s">
        <v>66</v>
      </c>
    </row>
    <row r="15" spans="1:7" ht="39" customHeight="1">
      <c r="A15" s="537" t="s">
        <v>268</v>
      </c>
      <c r="B15" s="537"/>
      <c r="C15" s="537"/>
      <c r="D15" s="537"/>
      <c r="E15" s="349"/>
      <c r="F15" s="55"/>
      <c r="G15" s="213" t="s">
        <v>290</v>
      </c>
    </row>
    <row r="16" spans="1:7" ht="24" customHeight="1">
      <c r="A16" s="537" t="s">
        <v>269</v>
      </c>
      <c r="B16" s="537"/>
      <c r="C16" s="537"/>
      <c r="D16" s="537"/>
      <c r="E16" s="349"/>
      <c r="F16" s="55"/>
      <c r="G16" s="213" t="s">
        <v>299</v>
      </c>
    </row>
    <row r="17" spans="1:8" ht="24.75" customHeight="1">
      <c r="A17" s="369" t="s">
        <v>297</v>
      </c>
      <c r="B17" s="147"/>
      <c r="C17" s="147"/>
      <c r="D17" s="147"/>
      <c r="E17" s="147"/>
      <c r="F17" s="147"/>
      <c r="G17" s="213" t="s">
        <v>298</v>
      </c>
      <c r="H17" s="147"/>
    </row>
    <row r="18" spans="1:8" ht="18.600000000000001" customHeight="1">
      <c r="F18" s="367"/>
    </row>
    <row r="19" spans="1:8" ht="18.600000000000001" customHeight="1">
      <c r="B19" s="143"/>
    </row>
    <row r="20" spans="1:8" ht="18.600000000000001" customHeight="1"/>
    <row r="21" spans="1:8" ht="18.600000000000001" customHeight="1">
      <c r="B21" s="147"/>
      <c r="C21" s="147"/>
      <c r="D21" s="147"/>
      <c r="E21" s="147"/>
      <c r="F21" s="147"/>
      <c r="G21" s="147"/>
      <c r="H21" s="147"/>
    </row>
    <row r="22" spans="1:8">
      <c r="B22" s="130"/>
      <c r="C22" s="130"/>
      <c r="D22" s="130"/>
      <c r="E22" s="130"/>
      <c r="F22" s="130"/>
      <c r="G22" s="130"/>
      <c r="H22" s="130"/>
    </row>
    <row r="23" spans="1:8">
      <c r="F23" s="130"/>
      <c r="G23" s="130"/>
      <c r="H23" s="130"/>
    </row>
    <row r="24" spans="1:8">
      <c r="F24" s="130"/>
      <c r="G24" s="130"/>
      <c r="H24" s="130"/>
    </row>
  </sheetData>
  <mergeCells count="6">
    <mergeCell ref="A15:D15"/>
    <mergeCell ref="A16:D16"/>
    <mergeCell ref="A1:G1"/>
    <mergeCell ref="A2:G2"/>
    <mergeCell ref="A4:A5"/>
    <mergeCell ref="G4:G5"/>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3"/>
  <sheetViews>
    <sheetView rightToLeft="1" view="pageBreakPreview" zoomScaleNormal="100" zoomScaleSheetLayoutView="100" workbookViewId="0">
      <selection activeCell="L11" sqref="L11"/>
    </sheetView>
  </sheetViews>
  <sheetFormatPr defaultRowHeight="12.75"/>
  <cols>
    <col min="1" max="1" width="13.140625" customWidth="1"/>
    <col min="2" max="2" width="12.7109375" customWidth="1"/>
    <col min="3" max="3" width="13.7109375" customWidth="1"/>
    <col min="4" max="5" width="14.7109375" customWidth="1"/>
    <col min="6" max="6" width="13.85546875" customWidth="1"/>
    <col min="7" max="8" width="11.42578125" customWidth="1"/>
    <col min="9" max="9" width="13.5703125" customWidth="1"/>
    <col min="10" max="10" width="17.140625" customWidth="1"/>
  </cols>
  <sheetData>
    <row r="1" spans="1:13" ht="17.100000000000001" customHeight="1">
      <c r="A1" s="390" t="s">
        <v>257</v>
      </c>
      <c r="B1" s="390"/>
      <c r="C1" s="390"/>
      <c r="D1" s="390"/>
      <c r="E1" s="390"/>
      <c r="F1" s="390"/>
      <c r="G1" s="390"/>
      <c r="H1" s="390"/>
      <c r="I1" s="390"/>
      <c r="J1" s="390"/>
    </row>
    <row r="2" spans="1:13" ht="17.100000000000001" customHeight="1">
      <c r="A2" s="391" t="s">
        <v>258</v>
      </c>
      <c r="B2" s="391"/>
      <c r="C2" s="391"/>
      <c r="D2" s="391"/>
      <c r="E2" s="391"/>
      <c r="F2" s="391"/>
      <c r="G2" s="391"/>
      <c r="H2" s="391"/>
      <c r="I2" s="391"/>
      <c r="J2" s="391"/>
    </row>
    <row r="3" spans="1:13" ht="6" customHeight="1"/>
    <row r="4" spans="1:13" ht="20.25" customHeight="1">
      <c r="A4" s="400" t="s">
        <v>2</v>
      </c>
      <c r="B4" s="86" t="s">
        <v>223</v>
      </c>
      <c r="C4" s="32"/>
      <c r="D4" s="32"/>
      <c r="E4" s="32"/>
      <c r="F4" s="32"/>
      <c r="G4" s="32"/>
      <c r="H4" s="32"/>
      <c r="I4" s="330" t="s">
        <v>220</v>
      </c>
      <c r="J4" s="403" t="s">
        <v>3</v>
      </c>
    </row>
    <row r="5" spans="1:13" ht="36.75" customHeight="1">
      <c r="A5" s="401"/>
      <c r="B5" s="30" t="s">
        <v>5</v>
      </c>
      <c r="C5" s="30" t="s">
        <v>307</v>
      </c>
      <c r="D5" s="30" t="s">
        <v>295</v>
      </c>
      <c r="E5" s="30" t="s">
        <v>89</v>
      </c>
      <c r="F5" s="30" t="s">
        <v>296</v>
      </c>
      <c r="G5" s="33" t="s">
        <v>97</v>
      </c>
      <c r="H5" s="30" t="s">
        <v>52</v>
      </c>
      <c r="I5" s="30" t="s">
        <v>68</v>
      </c>
      <c r="J5" s="404"/>
    </row>
    <row r="6" spans="1:13" ht="32.1" customHeight="1">
      <c r="A6" s="402"/>
      <c r="B6" s="34" t="s">
        <v>4</v>
      </c>
      <c r="C6" s="31" t="s">
        <v>76</v>
      </c>
      <c r="D6" s="31" t="s">
        <v>91</v>
      </c>
      <c r="E6" s="31" t="s">
        <v>90</v>
      </c>
      <c r="F6" s="31" t="s">
        <v>79</v>
      </c>
      <c r="G6" s="31" t="s">
        <v>6</v>
      </c>
      <c r="H6" s="31" t="s">
        <v>53</v>
      </c>
      <c r="I6" s="31" t="s">
        <v>67</v>
      </c>
      <c r="J6" s="405"/>
    </row>
    <row r="7" spans="1:13" s="4" customFormat="1" ht="20.100000000000001" customHeight="1">
      <c r="A7" s="50" t="s">
        <v>70</v>
      </c>
      <c r="B7" s="203">
        <f>B8+B9</f>
        <v>5915758</v>
      </c>
      <c r="C7" s="326">
        <f t="shared" ref="C7:I7" si="0">C8+C9</f>
        <v>305986</v>
      </c>
      <c r="D7" s="326">
        <f t="shared" si="0"/>
        <v>646474</v>
      </c>
      <c r="E7" s="326">
        <f>E8+E9</f>
        <v>6484</v>
      </c>
      <c r="F7" s="326">
        <f t="shared" si="0"/>
        <v>1008</v>
      </c>
      <c r="G7" s="326">
        <f t="shared" si="0"/>
        <v>167424</v>
      </c>
      <c r="H7" s="326">
        <f>H8+H9</f>
        <v>33607</v>
      </c>
      <c r="I7" s="327">
        <f t="shared" si="0"/>
        <v>3725</v>
      </c>
      <c r="J7" s="72" t="s">
        <v>72</v>
      </c>
    </row>
    <row r="8" spans="1:13" s="4" customFormat="1" ht="20.100000000000001" customHeight="1">
      <c r="A8" s="79" t="s">
        <v>71</v>
      </c>
      <c r="B8" s="198">
        <f>'كهرباء 1'!D19</f>
        <v>4864610</v>
      </c>
      <c r="C8" s="198">
        <f>مستورد!C19-'مستورد 2'!C9</f>
        <v>281410</v>
      </c>
      <c r="D8" s="198">
        <f>مستورد!D19-'مستورد 2'!D9</f>
        <v>458400</v>
      </c>
      <c r="E8" s="198">
        <f>مستورد!E19-'مستورد 2'!E9</f>
        <v>6186</v>
      </c>
      <c r="F8" s="198">
        <f>مستورد!F19</f>
        <v>1008</v>
      </c>
      <c r="G8" s="198">
        <v>120038</v>
      </c>
      <c r="H8" s="198">
        <v>33607</v>
      </c>
      <c r="I8" s="198">
        <v>3193</v>
      </c>
      <c r="J8" s="44" t="s">
        <v>73</v>
      </c>
      <c r="L8" s="78"/>
      <c r="M8" s="350"/>
    </row>
    <row r="9" spans="1:13" s="4" customFormat="1" ht="20.100000000000001" customHeight="1">
      <c r="A9" s="80" t="s">
        <v>23</v>
      </c>
      <c r="B9" s="378">
        <f>'كهرباء 2'!D20</f>
        <v>1051148</v>
      </c>
      <c r="C9" s="328">
        <v>24576</v>
      </c>
      <c r="D9" s="328">
        <v>188074</v>
      </c>
      <c r="E9" s="328">
        <v>298</v>
      </c>
      <c r="F9" s="328">
        <v>0</v>
      </c>
      <c r="G9" s="328">
        <v>47386</v>
      </c>
      <c r="H9" s="328">
        <v>0</v>
      </c>
      <c r="I9" s="329">
        <v>532</v>
      </c>
      <c r="J9" s="81" t="s">
        <v>24</v>
      </c>
    </row>
    <row r="10" spans="1:13" s="4" customFormat="1" ht="20.100000000000001" customHeight="1">
      <c r="A10" s="337" t="s">
        <v>301</v>
      </c>
      <c r="B10" s="176"/>
      <c r="C10" s="176"/>
      <c r="D10" s="176"/>
      <c r="E10" s="83"/>
      <c r="F10" s="176"/>
      <c r="G10" s="176"/>
      <c r="H10" s="176"/>
      <c r="I10" s="181"/>
      <c r="J10" s="182" t="s">
        <v>302</v>
      </c>
      <c r="M10" s="78"/>
    </row>
    <row r="11" spans="1:13" ht="15.95" customHeight="1">
      <c r="A11" s="384" t="s">
        <v>235</v>
      </c>
      <c r="B11" s="384"/>
      <c r="C11" s="384"/>
      <c r="D11" s="384"/>
      <c r="E11" s="384"/>
      <c r="F11" s="384"/>
      <c r="G11" s="385" t="s">
        <v>236</v>
      </c>
      <c r="H11" s="385"/>
      <c r="I11" s="385"/>
      <c r="J11" s="385"/>
    </row>
    <row r="12" spans="1:13" ht="18.75" customHeight="1">
      <c r="A12" s="398"/>
      <c r="B12" s="398"/>
      <c r="C12" s="398"/>
      <c r="D12" s="398"/>
      <c r="E12" s="398"/>
      <c r="F12" s="398"/>
      <c r="G12" s="399"/>
      <c r="H12" s="399"/>
      <c r="I12" s="399"/>
      <c r="J12" s="399"/>
    </row>
    <row r="13" spans="1:13" ht="18" customHeight="1">
      <c r="A13" s="67" t="s">
        <v>65</v>
      </c>
      <c r="B13" s="56"/>
      <c r="C13" s="56"/>
      <c r="D13" s="56"/>
      <c r="E13" s="56"/>
      <c r="F13" s="56"/>
      <c r="G13" s="56"/>
      <c r="H13" s="56"/>
      <c r="I13" s="56"/>
      <c r="J13" s="146" t="s">
        <v>66</v>
      </c>
    </row>
    <row r="14" spans="1:13" ht="24" customHeight="1">
      <c r="A14" s="384" t="s">
        <v>312</v>
      </c>
      <c r="B14" s="384"/>
      <c r="C14" s="384"/>
      <c r="D14" s="384"/>
      <c r="E14" s="384"/>
      <c r="F14" s="384"/>
      <c r="G14" s="385" t="s">
        <v>313</v>
      </c>
      <c r="H14" s="385"/>
      <c r="I14" s="386"/>
      <c r="J14" s="386"/>
    </row>
    <row r="15" spans="1:13" ht="26.25" customHeight="1">
      <c r="A15" s="384" t="s">
        <v>311</v>
      </c>
      <c r="B15" s="384"/>
      <c r="C15" s="384"/>
      <c r="D15" s="384"/>
      <c r="E15" s="384"/>
      <c r="F15" s="384"/>
      <c r="G15" s="385" t="s">
        <v>310</v>
      </c>
      <c r="H15" s="385"/>
      <c r="I15" s="386"/>
      <c r="J15" s="386"/>
    </row>
    <row r="16" spans="1:13" ht="18" customHeight="1">
      <c r="A16" s="3"/>
      <c r="B16" s="41"/>
      <c r="C16" s="41"/>
      <c r="D16" s="41"/>
      <c r="E16" s="41"/>
      <c r="F16" s="41"/>
      <c r="G16" s="41"/>
      <c r="H16" s="41"/>
      <c r="I16" s="41"/>
    </row>
    <row r="17" spans="2:9" ht="18" customHeight="1">
      <c r="B17" s="41"/>
      <c r="C17" s="41"/>
      <c r="D17" s="41"/>
      <c r="E17" s="41"/>
      <c r="F17" s="41"/>
      <c r="G17" s="41"/>
      <c r="H17" s="41"/>
      <c r="I17" s="41"/>
    </row>
    <row r="18" spans="2:9" ht="18" customHeight="1">
      <c r="B18" s="41"/>
      <c r="C18" s="41"/>
      <c r="D18" s="41"/>
      <c r="E18" s="41"/>
      <c r="F18" s="41"/>
      <c r="G18" s="172"/>
      <c r="H18" s="41"/>
      <c r="I18" s="41"/>
    </row>
    <row r="19" spans="2:9" ht="18" customHeight="1">
      <c r="B19" s="41"/>
      <c r="C19" s="41"/>
      <c r="D19" s="172"/>
      <c r="E19" s="172"/>
      <c r="F19" s="41"/>
      <c r="G19" s="197"/>
      <c r="H19" s="41"/>
      <c r="I19" s="41"/>
    </row>
    <row r="20" spans="2:9" ht="18.600000000000001" customHeight="1"/>
    <row r="21" spans="2:9" ht="18.600000000000001" customHeight="1">
      <c r="D21" s="126"/>
    </row>
    <row r="22" spans="2:9" ht="18.600000000000001" customHeight="1">
      <c r="F22" s="128"/>
      <c r="G22" s="128"/>
      <c r="H22" s="128"/>
    </row>
    <row r="23" spans="2:9" ht="18.600000000000001" customHeight="1"/>
  </sheetData>
  <mergeCells count="10">
    <mergeCell ref="A14:F14"/>
    <mergeCell ref="A15:F15"/>
    <mergeCell ref="G14:J14"/>
    <mergeCell ref="G15:J15"/>
    <mergeCell ref="J4:J6"/>
    <mergeCell ref="A1:J1"/>
    <mergeCell ref="A2:J2"/>
    <mergeCell ref="A11:F12"/>
    <mergeCell ref="G11:J12"/>
    <mergeCell ref="A4:A6"/>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rightToLeft="1" view="pageBreakPreview" zoomScaleNormal="100" zoomScaleSheetLayoutView="100" workbookViewId="0">
      <selection activeCell="D23" sqref="D23"/>
    </sheetView>
  </sheetViews>
  <sheetFormatPr defaultRowHeight="12.75"/>
  <cols>
    <col min="1" max="1" width="15.42578125" customWidth="1"/>
    <col min="2" max="2" width="16.85546875" customWidth="1"/>
    <col min="3" max="3" width="19.5703125" customWidth="1"/>
    <col min="4" max="4" width="18.7109375" customWidth="1"/>
    <col min="5" max="5" width="21.28515625" customWidth="1"/>
    <col min="6" max="6" width="17.85546875" customWidth="1"/>
  </cols>
  <sheetData>
    <row r="1" spans="1:11" ht="36" customHeight="1">
      <c r="A1" s="409" t="s">
        <v>261</v>
      </c>
      <c r="B1" s="409"/>
      <c r="C1" s="409"/>
      <c r="D1" s="409"/>
      <c r="E1" s="409"/>
      <c r="F1" s="409"/>
    </row>
    <row r="2" spans="1:11" ht="44.25" customHeight="1">
      <c r="A2" s="409" t="s">
        <v>262</v>
      </c>
      <c r="B2" s="409"/>
      <c r="C2" s="409"/>
      <c r="D2" s="409"/>
      <c r="E2" s="409"/>
      <c r="F2" s="409"/>
    </row>
    <row r="3" spans="1:11">
      <c r="A3" s="414" t="s">
        <v>238</v>
      </c>
      <c r="B3" s="415"/>
      <c r="C3" s="331"/>
      <c r="D3" s="331"/>
      <c r="E3" s="414" t="s">
        <v>255</v>
      </c>
      <c r="F3" s="416"/>
    </row>
    <row r="4" spans="1:11">
      <c r="A4" s="417" t="s">
        <v>48</v>
      </c>
      <c r="B4" s="339" t="s">
        <v>237</v>
      </c>
      <c r="C4" s="338"/>
      <c r="D4" s="340" t="s">
        <v>51</v>
      </c>
      <c r="E4" s="423" t="s">
        <v>225</v>
      </c>
      <c r="F4" s="420" t="s">
        <v>49</v>
      </c>
    </row>
    <row r="5" spans="1:11" ht="37.5" customHeight="1">
      <c r="A5" s="418"/>
      <c r="B5" s="201" t="s">
        <v>92</v>
      </c>
      <c r="C5" s="201" t="s">
        <v>229</v>
      </c>
      <c r="D5" s="201" t="s">
        <v>227</v>
      </c>
      <c r="E5" s="424"/>
      <c r="F5" s="421"/>
    </row>
    <row r="6" spans="1:11" ht="24.75" customHeight="1">
      <c r="A6" s="419"/>
      <c r="B6" s="335" t="s">
        <v>64</v>
      </c>
      <c r="C6" s="336" t="s">
        <v>230</v>
      </c>
      <c r="D6" s="335" t="s">
        <v>101</v>
      </c>
      <c r="E6" s="334" t="s">
        <v>226</v>
      </c>
      <c r="F6" s="422"/>
      <c r="H6" s="2"/>
    </row>
    <row r="7" spans="1:11" ht="15.95" customHeight="1">
      <c r="A7" s="174">
        <v>2010</v>
      </c>
      <c r="B7" s="156">
        <v>4158848</v>
      </c>
      <c r="C7" s="332">
        <v>304985</v>
      </c>
      <c r="D7" s="332">
        <v>168336</v>
      </c>
      <c r="E7" s="333">
        <f>D7+C7+B7</f>
        <v>4632169</v>
      </c>
      <c r="F7" s="179">
        <v>2010</v>
      </c>
    </row>
    <row r="8" spans="1:11" ht="15.95" customHeight="1">
      <c r="A8" s="175">
        <v>2011</v>
      </c>
      <c r="B8" s="156">
        <v>4621686</v>
      </c>
      <c r="C8" s="332">
        <v>542440</v>
      </c>
      <c r="D8" s="332">
        <v>26892</v>
      </c>
      <c r="E8" s="333">
        <f t="shared" ref="E8:E13" si="0">D8+C8+B8</f>
        <v>5191018</v>
      </c>
      <c r="F8" s="180">
        <v>2011</v>
      </c>
    </row>
    <row r="9" spans="1:11" ht="15.95" customHeight="1">
      <c r="A9" s="175">
        <v>2012</v>
      </c>
      <c r="B9" s="157">
        <v>4909260</v>
      </c>
      <c r="C9" s="170">
        <v>391966</v>
      </c>
      <c r="D9" s="170">
        <v>69146</v>
      </c>
      <c r="E9" s="333">
        <f t="shared" si="0"/>
        <v>5370372</v>
      </c>
      <c r="F9" s="180">
        <v>2012</v>
      </c>
      <c r="K9" s="126"/>
    </row>
    <row r="10" spans="1:11" ht="15.95" customHeight="1">
      <c r="A10" s="175">
        <v>2013</v>
      </c>
      <c r="B10" s="170">
        <v>4734254</v>
      </c>
      <c r="C10" s="170">
        <v>402607</v>
      </c>
      <c r="D10" s="170">
        <v>131490</v>
      </c>
      <c r="E10" s="333">
        <f t="shared" si="0"/>
        <v>5268351</v>
      </c>
      <c r="F10" s="180">
        <v>2013</v>
      </c>
      <c r="K10" s="126"/>
    </row>
    <row r="11" spans="1:11" ht="15.95" customHeight="1">
      <c r="A11" s="175">
        <v>2014</v>
      </c>
      <c r="B11" s="157">
        <v>4935297</v>
      </c>
      <c r="C11" s="170">
        <v>266054</v>
      </c>
      <c r="D11" s="170">
        <v>72533</v>
      </c>
      <c r="E11" s="333">
        <f t="shared" si="0"/>
        <v>5273884</v>
      </c>
      <c r="F11" s="180">
        <v>2014</v>
      </c>
      <c r="H11" s="142"/>
      <c r="K11" s="126"/>
    </row>
    <row r="12" spans="1:11" ht="15.95" customHeight="1">
      <c r="A12" s="196">
        <v>2015</v>
      </c>
      <c r="B12" s="157">
        <v>5413088</v>
      </c>
      <c r="C12" s="170">
        <v>354970</v>
      </c>
      <c r="D12" s="170">
        <v>159647</v>
      </c>
      <c r="E12" s="333">
        <f t="shared" si="0"/>
        <v>5927705</v>
      </c>
      <c r="F12" s="180">
        <v>2015</v>
      </c>
      <c r="H12" s="142"/>
      <c r="K12" s="126"/>
    </row>
    <row r="13" spans="1:11" ht="15.95" customHeight="1">
      <c r="A13" s="175">
        <v>2016</v>
      </c>
      <c r="B13" s="157">
        <v>5473308</v>
      </c>
      <c r="C13" s="170">
        <v>338916</v>
      </c>
      <c r="D13" s="170">
        <v>198158</v>
      </c>
      <c r="E13" s="333">
        <f t="shared" si="0"/>
        <v>6010382</v>
      </c>
      <c r="F13" s="217">
        <v>2016</v>
      </c>
      <c r="H13" s="142"/>
      <c r="K13" s="126"/>
    </row>
    <row r="14" spans="1:11" ht="15.95" customHeight="1">
      <c r="A14" s="175">
        <v>2017</v>
      </c>
      <c r="B14" s="157">
        <v>5576864</v>
      </c>
      <c r="C14" s="170">
        <v>369007</v>
      </c>
      <c r="D14" s="170">
        <v>176845</v>
      </c>
      <c r="E14" s="351">
        <f>D14+C14+B14</f>
        <v>6122716</v>
      </c>
      <c r="F14" s="217">
        <v>2017</v>
      </c>
      <c r="H14" s="142"/>
      <c r="K14" s="126"/>
    </row>
    <row r="15" spans="1:11" ht="15.95" customHeight="1">
      <c r="A15" s="380">
        <v>2018</v>
      </c>
      <c r="B15" s="171">
        <f>مستورد!B19</f>
        <v>5915758</v>
      </c>
      <c r="C15" s="364">
        <f>'كهرباء 2'!E20</f>
        <v>253525</v>
      </c>
      <c r="D15" s="364">
        <v>166902</v>
      </c>
      <c r="E15" s="365">
        <f>D15+C15+B15</f>
        <v>6336185</v>
      </c>
      <c r="F15" s="379">
        <v>2018</v>
      </c>
      <c r="H15" s="142"/>
      <c r="K15" s="126"/>
    </row>
    <row r="16" spans="1:11" ht="15.95" customHeight="1">
      <c r="A16" s="410" t="s">
        <v>98</v>
      </c>
      <c r="B16" s="411"/>
      <c r="C16" s="170"/>
      <c r="D16" s="412" t="s">
        <v>228</v>
      </c>
      <c r="E16" s="413"/>
      <c r="F16" s="413"/>
      <c r="H16" s="142"/>
      <c r="K16" s="126"/>
    </row>
    <row r="17" spans="1:10" ht="38.25" customHeight="1">
      <c r="A17" s="384" t="s">
        <v>314</v>
      </c>
      <c r="B17" s="384"/>
      <c r="C17" s="408"/>
      <c r="D17" s="406" t="s">
        <v>315</v>
      </c>
      <c r="E17" s="407"/>
      <c r="F17" s="407"/>
      <c r="H17" s="126"/>
    </row>
    <row r="19" spans="1:10">
      <c r="G19" s="128"/>
      <c r="H19" s="129"/>
      <c r="I19" s="128"/>
      <c r="J19" s="128"/>
    </row>
    <row r="20" spans="1:10">
      <c r="D20" s="366">
        <f>D15+'الميزان بالوحدات الفيزيائية'!L8</f>
        <v>226902</v>
      </c>
    </row>
  </sheetData>
  <mergeCells count="11">
    <mergeCell ref="D17:F17"/>
    <mergeCell ref="A17:C17"/>
    <mergeCell ref="A1:F1"/>
    <mergeCell ref="A2:F2"/>
    <mergeCell ref="A16:B16"/>
    <mergeCell ref="D16:F16"/>
    <mergeCell ref="A3:B3"/>
    <mergeCell ref="E3:F3"/>
    <mergeCell ref="A4:A6"/>
    <mergeCell ref="F4:F6"/>
    <mergeCell ref="E4:E5"/>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rightToLeft="1" tabSelected="1" view="pageBreakPreview" zoomScaleNormal="100" zoomScaleSheetLayoutView="100" workbookViewId="0">
      <selection activeCell="M6" sqref="M6"/>
    </sheetView>
  </sheetViews>
  <sheetFormatPr defaultRowHeight="12.75"/>
  <cols>
    <col min="1" max="1" width="13" style="1" customWidth="1"/>
    <col min="2" max="2" width="15" style="1" customWidth="1"/>
    <col min="3" max="3" width="13" style="1" customWidth="1"/>
    <col min="4" max="4" width="12.28515625" style="1" customWidth="1"/>
    <col min="5" max="5" width="15.5703125" style="1" customWidth="1"/>
    <col min="6" max="6" width="17.7109375" style="1" customWidth="1"/>
    <col min="7" max="7" width="14.28515625" style="1" customWidth="1"/>
    <col min="8" max="8" width="15.140625" style="1" customWidth="1"/>
    <col min="9" max="9" width="12.140625" style="1" bestFit="1" customWidth="1"/>
    <col min="10" max="11" width="14" style="1" customWidth="1"/>
    <col min="12" max="12" width="14.42578125" style="1" customWidth="1"/>
    <col min="13" max="13" width="13.28515625" style="1" customWidth="1"/>
    <col min="14" max="14" width="10.42578125" style="1" customWidth="1"/>
    <col min="15" max="15" width="11.140625" style="1" customWidth="1"/>
    <col min="16" max="16" width="9.28515625" style="1" bestFit="1" customWidth="1"/>
    <col min="17" max="16384" width="9.140625" style="1"/>
  </cols>
  <sheetData>
    <row r="1" spans="1:19" ht="17.100000000000001" customHeight="1">
      <c r="A1" s="390" t="s">
        <v>263</v>
      </c>
      <c r="B1" s="390"/>
      <c r="C1" s="390"/>
      <c r="D1" s="390"/>
      <c r="E1" s="390"/>
      <c r="F1" s="390"/>
      <c r="G1" s="390"/>
      <c r="H1" s="390"/>
    </row>
    <row r="2" spans="1:19" ht="33.75" customHeight="1">
      <c r="A2" s="409" t="s">
        <v>264</v>
      </c>
      <c r="B2" s="409"/>
      <c r="C2" s="409"/>
      <c r="D2" s="409"/>
      <c r="E2" s="409"/>
      <c r="F2" s="409"/>
      <c r="G2" s="409"/>
      <c r="H2" s="409"/>
    </row>
    <row r="3" spans="1:19" ht="14.25" customHeight="1">
      <c r="A3" s="416" t="s">
        <v>238</v>
      </c>
      <c r="B3" s="416"/>
      <c r="H3" s="348" t="s">
        <v>256</v>
      </c>
    </row>
    <row r="4" spans="1:19" s="53" customFormat="1" ht="15.95" customHeight="1">
      <c r="A4" s="429" t="s">
        <v>0</v>
      </c>
      <c r="B4" s="153" t="s">
        <v>93</v>
      </c>
      <c r="C4" s="144"/>
      <c r="D4" s="144"/>
      <c r="E4" s="158"/>
      <c r="F4" s="159" t="s">
        <v>51</v>
      </c>
      <c r="G4" s="429" t="s">
        <v>69</v>
      </c>
      <c r="H4" s="432" t="s">
        <v>1</v>
      </c>
    </row>
    <row r="5" spans="1:19" s="53" customFormat="1" ht="15.75" customHeight="1">
      <c r="A5" s="430"/>
      <c r="B5" s="153" t="s">
        <v>94</v>
      </c>
      <c r="C5" s="73"/>
      <c r="E5" s="164" t="s">
        <v>95</v>
      </c>
      <c r="F5" s="441" t="s">
        <v>75</v>
      </c>
      <c r="G5" s="430"/>
      <c r="H5" s="433"/>
    </row>
    <row r="6" spans="1:19" s="53" customFormat="1" ht="32.1" customHeight="1">
      <c r="A6" s="430"/>
      <c r="B6" s="33" t="s">
        <v>43</v>
      </c>
      <c r="C6" s="33" t="s">
        <v>44</v>
      </c>
      <c r="D6" s="33" t="s">
        <v>45</v>
      </c>
      <c r="E6" s="439" t="s">
        <v>69</v>
      </c>
      <c r="F6" s="442"/>
      <c r="G6" s="424"/>
      <c r="H6" s="434"/>
    </row>
    <row r="7" spans="1:19" s="53" customFormat="1" ht="39.950000000000003" customHeight="1">
      <c r="A7" s="431"/>
      <c r="B7" s="62" t="s">
        <v>86</v>
      </c>
      <c r="C7" s="62" t="s">
        <v>47</v>
      </c>
      <c r="D7" s="62" t="s">
        <v>46</v>
      </c>
      <c r="E7" s="440"/>
      <c r="F7" s="192" t="s">
        <v>74</v>
      </c>
      <c r="G7" s="438"/>
      <c r="H7" s="435"/>
      <c r="K7" s="136"/>
      <c r="L7" s="199"/>
    </row>
    <row r="8" spans="1:19" s="53" customFormat="1" ht="15.95" customHeight="1">
      <c r="A8" s="46" t="s">
        <v>41</v>
      </c>
      <c r="B8" s="148">
        <f>'كهرباء 1'!B7+'كهرباء 2'!B8</f>
        <v>539173</v>
      </c>
      <c r="C8" s="148">
        <v>36520</v>
      </c>
      <c r="D8" s="148">
        <v>10291</v>
      </c>
      <c r="E8" s="149">
        <f t="shared" ref="E8:E19" si="0">D8+C8+B8</f>
        <v>585984</v>
      </c>
      <c r="F8" s="149">
        <v>29571</v>
      </c>
      <c r="G8" s="189">
        <f t="shared" ref="G8:G19" si="1">D8+C8+F8+B8</f>
        <v>615555</v>
      </c>
      <c r="H8" s="63" t="s">
        <v>19</v>
      </c>
      <c r="I8" s="57"/>
      <c r="J8" s="58"/>
      <c r="K8" s="57"/>
      <c r="L8" s="58"/>
      <c r="M8" s="57"/>
      <c r="N8" s="57"/>
      <c r="O8" s="57"/>
      <c r="P8" s="58"/>
      <c r="Q8" s="58"/>
      <c r="R8" s="57"/>
      <c r="S8" s="57"/>
    </row>
    <row r="9" spans="1:19" s="53" customFormat="1" ht="15.95" customHeight="1">
      <c r="A9" s="47" t="s">
        <v>26</v>
      </c>
      <c r="B9" s="82">
        <f>'كهرباء 1'!B8+'كهرباء 2'!B9</f>
        <v>455008</v>
      </c>
      <c r="C9" s="82">
        <v>0</v>
      </c>
      <c r="D9" s="82">
        <v>8702</v>
      </c>
      <c r="E9" s="83">
        <f t="shared" si="0"/>
        <v>463710</v>
      </c>
      <c r="F9" s="83">
        <v>12478</v>
      </c>
      <c r="G9" s="190">
        <f t="shared" si="1"/>
        <v>476188</v>
      </c>
      <c r="H9" s="63" t="s">
        <v>7</v>
      </c>
      <c r="I9" s="57"/>
      <c r="J9" s="58"/>
      <c r="K9" s="377"/>
      <c r="L9" s="58"/>
      <c r="M9" s="57"/>
      <c r="N9" s="57"/>
      <c r="O9" s="57"/>
      <c r="P9" s="58"/>
      <c r="Q9" s="58"/>
    </row>
    <row r="10" spans="1:19" s="53" customFormat="1" ht="15.95" customHeight="1">
      <c r="A10" s="47" t="s">
        <v>27</v>
      </c>
      <c r="B10" s="82">
        <f>'كهرباء 1'!B9+'كهرباء 2'!B10</f>
        <v>450760</v>
      </c>
      <c r="C10" s="82">
        <v>0</v>
      </c>
      <c r="D10" s="82">
        <v>10492</v>
      </c>
      <c r="E10" s="83">
        <f t="shared" si="0"/>
        <v>461252</v>
      </c>
      <c r="F10" s="83">
        <v>16675</v>
      </c>
      <c r="G10" s="190">
        <f t="shared" si="1"/>
        <v>477927</v>
      </c>
      <c r="H10" s="63" t="s">
        <v>8</v>
      </c>
      <c r="I10" s="57"/>
      <c r="J10" s="58"/>
      <c r="K10" s="57"/>
      <c r="L10" s="58"/>
      <c r="M10" s="57"/>
      <c r="N10" s="57"/>
      <c r="O10" s="57"/>
      <c r="P10" s="58"/>
      <c r="Q10" s="58"/>
    </row>
    <row r="11" spans="1:19" s="53" customFormat="1" ht="15.95" customHeight="1">
      <c r="A11" s="47" t="s">
        <v>28</v>
      </c>
      <c r="B11" s="82">
        <f>'كهرباء 1'!B10+'كهرباء 2'!B11</f>
        <v>396774</v>
      </c>
      <c r="C11" s="82">
        <v>0</v>
      </c>
      <c r="D11" s="82">
        <v>11497</v>
      </c>
      <c r="E11" s="83">
        <f t="shared" si="0"/>
        <v>408271</v>
      </c>
      <c r="F11" s="83">
        <v>6201</v>
      </c>
      <c r="G11" s="190">
        <f t="shared" si="1"/>
        <v>414472</v>
      </c>
      <c r="H11" s="63" t="s">
        <v>9</v>
      </c>
      <c r="I11" s="57"/>
      <c r="J11" s="58"/>
      <c r="K11" s="57"/>
      <c r="L11" s="58"/>
      <c r="M11" s="57"/>
      <c r="N11" s="57"/>
      <c r="O11" s="57"/>
      <c r="P11" s="58"/>
      <c r="Q11" s="58"/>
    </row>
    <row r="12" spans="1:19" s="53" customFormat="1" ht="15.95" customHeight="1">
      <c r="A12" s="47" t="s">
        <v>29</v>
      </c>
      <c r="B12" s="82">
        <f>'كهرباء 1'!B11+'كهرباء 2'!B12</f>
        <v>467888</v>
      </c>
      <c r="C12" s="82">
        <v>0</v>
      </c>
      <c r="D12" s="82">
        <v>7662</v>
      </c>
      <c r="E12" s="83">
        <f t="shared" si="0"/>
        <v>475550</v>
      </c>
      <c r="F12" s="83">
        <v>778</v>
      </c>
      <c r="G12" s="190">
        <f t="shared" si="1"/>
        <v>476328</v>
      </c>
      <c r="H12" s="63" t="s">
        <v>10</v>
      </c>
      <c r="I12" s="57"/>
      <c r="J12" s="58"/>
      <c r="K12" s="57"/>
      <c r="L12" s="58"/>
      <c r="M12" s="57"/>
      <c r="N12" s="57"/>
      <c r="O12" s="57"/>
      <c r="P12" s="58"/>
      <c r="Q12" s="58"/>
    </row>
    <row r="13" spans="1:19" s="53" customFormat="1" ht="15.95" customHeight="1">
      <c r="A13" s="47" t="s">
        <v>30</v>
      </c>
      <c r="B13" s="82">
        <f>'كهرباء 1'!B12+'كهرباء 2'!B13</f>
        <v>464979</v>
      </c>
      <c r="C13" s="82">
        <v>0</v>
      </c>
      <c r="D13" s="82">
        <v>3424</v>
      </c>
      <c r="E13" s="83">
        <f t="shared" si="0"/>
        <v>468403</v>
      </c>
      <c r="F13" s="83">
        <v>7063</v>
      </c>
      <c r="G13" s="190">
        <f t="shared" si="1"/>
        <v>475466</v>
      </c>
      <c r="H13" s="63" t="s">
        <v>11</v>
      </c>
      <c r="I13" s="57"/>
      <c r="J13" s="58"/>
      <c r="K13" s="57"/>
      <c r="L13" s="58"/>
      <c r="M13" s="57"/>
      <c r="N13" s="57"/>
      <c r="O13" s="57"/>
      <c r="P13" s="58"/>
      <c r="Q13" s="58"/>
    </row>
    <row r="14" spans="1:19" s="53" customFormat="1" ht="15.95" customHeight="1">
      <c r="A14" s="47" t="s">
        <v>31</v>
      </c>
      <c r="B14" s="82">
        <f>'كهرباء 1'!B13+'كهرباء 2'!B14</f>
        <v>520848</v>
      </c>
      <c r="C14" s="82">
        <v>0</v>
      </c>
      <c r="D14" s="82">
        <v>7139</v>
      </c>
      <c r="E14" s="83">
        <f t="shared" si="0"/>
        <v>527987</v>
      </c>
      <c r="F14" s="83">
        <v>12648</v>
      </c>
      <c r="G14" s="190">
        <f t="shared" si="1"/>
        <v>540635</v>
      </c>
      <c r="H14" s="63" t="s">
        <v>12</v>
      </c>
      <c r="I14" s="57"/>
      <c r="J14" s="58"/>
      <c r="K14" s="57"/>
      <c r="L14" s="58"/>
      <c r="M14" s="57"/>
      <c r="N14" s="57"/>
      <c r="O14" s="57"/>
      <c r="P14" s="58"/>
      <c r="Q14" s="58"/>
    </row>
    <row r="15" spans="1:19" s="53" customFormat="1" ht="15.95" customHeight="1">
      <c r="A15" s="47" t="s">
        <v>32</v>
      </c>
      <c r="B15" s="82">
        <f>'كهرباء 1'!B14+'كهرباء 2'!B15</f>
        <v>524357</v>
      </c>
      <c r="C15" s="82">
        <v>0</v>
      </c>
      <c r="D15" s="82">
        <v>7529</v>
      </c>
      <c r="E15" s="83">
        <f t="shared" si="0"/>
        <v>531886</v>
      </c>
      <c r="F15" s="83">
        <v>15859</v>
      </c>
      <c r="G15" s="190">
        <f t="shared" si="1"/>
        <v>547745</v>
      </c>
      <c r="H15" s="63" t="s">
        <v>13</v>
      </c>
      <c r="I15" s="57"/>
      <c r="J15" s="58"/>
      <c r="K15" s="57"/>
      <c r="L15" s="58"/>
      <c r="M15" s="57"/>
      <c r="N15" s="57"/>
      <c r="O15" s="57"/>
      <c r="P15" s="58"/>
      <c r="Q15" s="58"/>
    </row>
    <row r="16" spans="1:19" s="53" customFormat="1" ht="15.95" customHeight="1">
      <c r="A16" s="47" t="s">
        <v>33</v>
      </c>
      <c r="B16" s="82">
        <f>'كهرباء 1'!B15+'كهرباء 2'!B16</f>
        <v>495474</v>
      </c>
      <c r="C16" s="82">
        <v>0</v>
      </c>
      <c r="D16" s="82">
        <v>7009</v>
      </c>
      <c r="E16" s="83">
        <f t="shared" si="0"/>
        <v>502483</v>
      </c>
      <c r="F16" s="83">
        <v>15113</v>
      </c>
      <c r="G16" s="190">
        <f>D16+C16+F16+B16</f>
        <v>517596</v>
      </c>
      <c r="H16" s="63" t="s">
        <v>14</v>
      </c>
      <c r="I16" s="57"/>
      <c r="J16" s="58"/>
      <c r="K16" s="57"/>
      <c r="L16" s="58"/>
      <c r="M16" s="57"/>
      <c r="N16" s="57"/>
      <c r="O16" s="57"/>
      <c r="P16" s="58"/>
      <c r="Q16" s="58"/>
    </row>
    <row r="17" spans="1:17" s="53" customFormat="1" ht="15.95" customHeight="1">
      <c r="A17" s="47" t="s">
        <v>42</v>
      </c>
      <c r="B17" s="82">
        <f>'كهرباء 1'!B16+'كهرباء 2'!B17</f>
        <v>504066</v>
      </c>
      <c r="C17" s="82">
        <v>0</v>
      </c>
      <c r="D17" s="82">
        <v>6446</v>
      </c>
      <c r="E17" s="83">
        <f t="shared" si="0"/>
        <v>510512</v>
      </c>
      <c r="F17" s="83">
        <v>22866</v>
      </c>
      <c r="G17" s="190">
        <f>D17+C17+F17+B17</f>
        <v>533378</v>
      </c>
      <c r="H17" s="63" t="s">
        <v>15</v>
      </c>
      <c r="I17" s="57"/>
      <c r="J17" s="58"/>
      <c r="K17" s="57"/>
      <c r="L17" s="58"/>
      <c r="M17" s="57"/>
      <c r="N17" s="57"/>
      <c r="O17" s="57"/>
      <c r="P17" s="58"/>
      <c r="Q17" s="58"/>
    </row>
    <row r="18" spans="1:17" s="53" customFormat="1" ht="15.95" customHeight="1">
      <c r="A18" s="362" t="s">
        <v>38</v>
      </c>
      <c r="B18" s="363">
        <f>'كهرباء 1'!B17+'كهرباء 2'!B18</f>
        <v>432801</v>
      </c>
      <c r="C18" s="82">
        <v>0</v>
      </c>
      <c r="D18" s="82">
        <v>1021</v>
      </c>
      <c r="E18" s="83">
        <f t="shared" si="0"/>
        <v>433822</v>
      </c>
      <c r="F18" s="83">
        <v>55373</v>
      </c>
      <c r="G18" s="190">
        <f t="shared" si="1"/>
        <v>489195</v>
      </c>
      <c r="H18" s="160" t="s">
        <v>16</v>
      </c>
      <c r="I18" s="57"/>
      <c r="J18" s="58"/>
      <c r="K18" s="57"/>
      <c r="L18" s="58"/>
      <c r="M18" s="57"/>
      <c r="N18" s="57"/>
      <c r="O18" s="57"/>
      <c r="P18" s="58"/>
      <c r="Q18" s="58"/>
    </row>
    <row r="19" spans="1:17" s="53" customFormat="1" ht="15.95" customHeight="1">
      <c r="A19" s="47" t="s">
        <v>39</v>
      </c>
      <c r="B19" s="82">
        <f>'كهرباء 1'!B18+'كهرباء 2'!B19</f>
        <v>539011</v>
      </c>
      <c r="C19" s="82">
        <v>0</v>
      </c>
      <c r="D19" s="82">
        <v>6887</v>
      </c>
      <c r="E19" s="83">
        <f t="shared" si="0"/>
        <v>545898</v>
      </c>
      <c r="F19" s="83">
        <v>58900</v>
      </c>
      <c r="G19" s="190">
        <f t="shared" si="1"/>
        <v>604798</v>
      </c>
      <c r="H19" s="63" t="s">
        <v>17</v>
      </c>
      <c r="I19" s="57"/>
      <c r="J19" s="58"/>
      <c r="K19" s="57"/>
      <c r="L19" s="58"/>
      <c r="M19" s="57"/>
      <c r="N19" s="57"/>
      <c r="O19" s="57"/>
      <c r="P19" s="58"/>
      <c r="Q19" s="58"/>
    </row>
    <row r="20" spans="1:17" s="26" customFormat="1" ht="15.95" customHeight="1">
      <c r="A20" s="48" t="s">
        <v>34</v>
      </c>
      <c r="B20" s="84">
        <f>SUM(B8:B19)</f>
        <v>5791139</v>
      </c>
      <c r="C20" s="84">
        <f>SUM(C8:C19)</f>
        <v>36520</v>
      </c>
      <c r="D20" s="84">
        <f>SUM(D8:D19)</f>
        <v>88099</v>
      </c>
      <c r="E20" s="84">
        <f>SUM(E8:E19)</f>
        <v>5915758</v>
      </c>
      <c r="F20" s="84">
        <f>SUM(F8:F19)</f>
        <v>253525</v>
      </c>
      <c r="G20" s="191">
        <f>F20+E20</f>
        <v>6169283</v>
      </c>
      <c r="H20" s="64" t="s">
        <v>25</v>
      </c>
      <c r="I20" s="57"/>
      <c r="J20" s="77"/>
      <c r="K20" s="58"/>
      <c r="L20" s="57"/>
      <c r="M20" s="58"/>
      <c r="N20" s="58"/>
      <c r="O20" s="58"/>
      <c r="P20" s="59"/>
      <c r="Q20" s="59"/>
    </row>
    <row r="21" spans="1:17" s="26" customFormat="1" ht="15.95" customHeight="1">
      <c r="A21" s="436" t="s">
        <v>301</v>
      </c>
      <c r="B21" s="384"/>
      <c r="C21" s="384"/>
      <c r="D21" s="137"/>
      <c r="E21" s="425" t="s">
        <v>303</v>
      </c>
      <c r="F21" s="425"/>
      <c r="G21" s="425"/>
      <c r="H21" s="437"/>
      <c r="I21" s="57"/>
      <c r="J21" s="77"/>
      <c r="K21" s="58"/>
      <c r="L21" s="57"/>
      <c r="M21" s="58"/>
      <c r="N21" s="58"/>
      <c r="O21" s="58"/>
      <c r="P21" s="59"/>
      <c r="Q21" s="59"/>
    </row>
    <row r="22" spans="1:17" ht="36.75" customHeight="1">
      <c r="A22" s="384" t="s">
        <v>316</v>
      </c>
      <c r="B22" s="427"/>
      <c r="C22" s="427"/>
      <c r="D22" s="428"/>
      <c r="E22" s="428"/>
      <c r="F22" s="425" t="s">
        <v>317</v>
      </c>
      <c r="G22" s="425"/>
      <c r="H22" s="426"/>
    </row>
    <row r="23" spans="1:17">
      <c r="B23" s="60"/>
      <c r="C23" s="7"/>
      <c r="D23" s="7"/>
      <c r="E23" s="7"/>
      <c r="F23" s="7"/>
      <c r="G23" s="7"/>
    </row>
    <row r="24" spans="1:17">
      <c r="B24" s="61"/>
      <c r="C24" s="55"/>
      <c r="D24" s="56"/>
      <c r="E24" s="55"/>
      <c r="F24" s="55"/>
      <c r="G24" s="55"/>
      <c r="H24" s="127"/>
      <c r="I24" s="127"/>
    </row>
    <row r="25" spans="1:17">
      <c r="B25" s="61"/>
      <c r="C25" s="55"/>
      <c r="D25" s="56"/>
      <c r="E25" s="55"/>
      <c r="F25" s="55"/>
      <c r="G25" s="55"/>
    </row>
    <row r="26" spans="1:17">
      <c r="B26" s="61"/>
      <c r="C26" s="55"/>
      <c r="D26" s="56"/>
      <c r="E26" s="55"/>
      <c r="F26" s="55"/>
      <c r="G26" s="55"/>
    </row>
    <row r="27" spans="1:17">
      <c r="B27" s="61"/>
      <c r="C27" s="55"/>
      <c r="D27" s="56"/>
      <c r="E27" s="55"/>
      <c r="F27" s="55"/>
      <c r="G27" s="55"/>
    </row>
    <row r="28" spans="1:17">
      <c r="B28" s="61"/>
      <c r="C28" s="55"/>
      <c r="D28" s="56"/>
      <c r="E28" s="55"/>
      <c r="F28" s="55"/>
      <c r="G28" s="55"/>
    </row>
    <row r="29" spans="1:17">
      <c r="B29" s="61"/>
      <c r="C29" s="55"/>
      <c r="D29" s="56"/>
      <c r="E29" s="55"/>
      <c r="F29" s="55"/>
      <c r="G29" s="55"/>
    </row>
    <row r="30" spans="1:17">
      <c r="B30" s="61"/>
      <c r="C30" s="55"/>
      <c r="D30" s="56"/>
      <c r="E30" s="55"/>
      <c r="F30" s="55"/>
      <c r="G30" s="55"/>
    </row>
    <row r="31" spans="1:17">
      <c r="B31" s="61"/>
      <c r="C31" s="55"/>
      <c r="D31" s="56"/>
      <c r="E31" s="55"/>
      <c r="F31" s="55"/>
      <c r="G31" s="55"/>
    </row>
    <row r="32" spans="1:17">
      <c r="B32" s="61"/>
      <c r="C32" s="55"/>
      <c r="D32" s="56"/>
      <c r="E32" s="55"/>
      <c r="F32" s="55"/>
      <c r="G32" s="55"/>
    </row>
    <row r="33" spans="2:7">
      <c r="B33" s="61"/>
      <c r="C33" s="55"/>
      <c r="D33" s="56"/>
      <c r="E33" s="55"/>
      <c r="F33" s="55"/>
      <c r="G33" s="55"/>
    </row>
    <row r="34" spans="2:7">
      <c r="B34" s="61"/>
      <c r="C34" s="55"/>
      <c r="D34" s="56"/>
      <c r="E34" s="55"/>
      <c r="F34" s="55"/>
      <c r="G34" s="55"/>
    </row>
    <row r="35" spans="2:7">
      <c r="B35" s="61"/>
      <c r="C35" s="55"/>
      <c r="D35" s="56"/>
      <c r="E35" s="55"/>
      <c r="F35" s="55"/>
      <c r="G35" s="55"/>
    </row>
    <row r="36" spans="2:7">
      <c r="B36" s="61"/>
      <c r="C36" s="61"/>
      <c r="D36" s="61"/>
      <c r="E36" s="61"/>
      <c r="F36" s="61"/>
      <c r="G36" s="61"/>
    </row>
    <row r="37" spans="2:7">
      <c r="B37" s="61"/>
    </row>
    <row r="38" spans="2:7">
      <c r="B38" s="61"/>
    </row>
  </sheetData>
  <mergeCells count="12">
    <mergeCell ref="F22:H22"/>
    <mergeCell ref="A22:E22"/>
    <mergeCell ref="A1:H1"/>
    <mergeCell ref="A2:H2"/>
    <mergeCell ref="A4:A7"/>
    <mergeCell ref="H4:H7"/>
    <mergeCell ref="A21:C21"/>
    <mergeCell ref="E21:H21"/>
    <mergeCell ref="A3:B3"/>
    <mergeCell ref="G4:G7"/>
    <mergeCell ref="E6:E7"/>
    <mergeCell ref="F5:F6"/>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rightToLeft="1" view="pageBreakPreview" zoomScaleNormal="100" zoomScaleSheetLayoutView="100" workbookViewId="0">
      <selection activeCell="B25" sqref="B25"/>
    </sheetView>
  </sheetViews>
  <sheetFormatPr defaultRowHeight="12.75"/>
  <cols>
    <col min="1" max="1" width="19.5703125" style="1" customWidth="1"/>
    <col min="2" max="2" width="22.7109375" style="1" customWidth="1"/>
    <col min="3" max="3" width="22.140625" style="1" customWidth="1"/>
    <col min="4" max="4" width="23.7109375" style="1" customWidth="1"/>
    <col min="5" max="5" width="24.28515625" style="1" customWidth="1"/>
    <col min="6" max="6" width="12" style="1" customWidth="1"/>
    <col min="7" max="7" width="14" style="1" customWidth="1"/>
    <col min="8" max="8" width="12.5703125" style="1" bestFit="1" customWidth="1"/>
    <col min="9" max="9" width="12.140625" style="1" customWidth="1"/>
    <col min="10" max="10" width="11.140625" style="1" customWidth="1"/>
    <col min="11" max="11" width="11.7109375" style="1" customWidth="1"/>
    <col min="12" max="12" width="10.85546875" style="1" customWidth="1"/>
    <col min="13" max="13" width="12.5703125" style="1" bestFit="1" customWidth="1"/>
    <col min="14" max="16384" width="9.140625" style="1"/>
  </cols>
  <sheetData>
    <row r="1" spans="1:14" ht="17.100000000000001" customHeight="1">
      <c r="A1" s="443" t="s">
        <v>284</v>
      </c>
      <c r="B1" s="443"/>
      <c r="C1" s="443"/>
      <c r="D1" s="443"/>
      <c r="E1" s="443"/>
    </row>
    <row r="2" spans="1:14" ht="35.25" customHeight="1">
      <c r="A2" s="409" t="s">
        <v>285</v>
      </c>
      <c r="B2" s="409"/>
      <c r="C2" s="409"/>
      <c r="D2" s="409"/>
      <c r="E2" s="409"/>
    </row>
    <row r="3" spans="1:14" ht="14.25" customHeight="1">
      <c r="A3" s="136" t="s">
        <v>238</v>
      </c>
      <c r="E3" s="136" t="s">
        <v>255</v>
      </c>
    </row>
    <row r="4" spans="1:14" s="53" customFormat="1" ht="15.95" customHeight="1">
      <c r="A4" s="429" t="s">
        <v>0</v>
      </c>
      <c r="B4" s="153" t="s">
        <v>93</v>
      </c>
      <c r="C4" s="66" t="s">
        <v>96</v>
      </c>
      <c r="D4" s="439" t="s">
        <v>69</v>
      </c>
      <c r="E4" s="392" t="s">
        <v>1</v>
      </c>
      <c r="G4" s="65"/>
    </row>
    <row r="5" spans="1:14" s="53" customFormat="1" ht="15.75" customHeight="1">
      <c r="A5" s="444"/>
      <c r="B5" s="54" t="s">
        <v>43</v>
      </c>
      <c r="C5" s="54" t="s">
        <v>45</v>
      </c>
      <c r="D5" s="424"/>
      <c r="E5" s="446"/>
    </row>
    <row r="6" spans="1:14" s="53" customFormat="1" ht="39.950000000000003" customHeight="1">
      <c r="A6" s="445"/>
      <c r="B6" s="34" t="s">
        <v>86</v>
      </c>
      <c r="C6" s="34" t="s">
        <v>46</v>
      </c>
      <c r="D6" s="438"/>
      <c r="E6" s="447"/>
      <c r="H6" s="136"/>
      <c r="I6" s="136"/>
      <c r="J6" s="136"/>
    </row>
    <row r="7" spans="1:14" s="53" customFormat="1" ht="15.95" customHeight="1">
      <c r="A7" s="46" t="s">
        <v>41</v>
      </c>
      <c r="B7" s="198">
        <v>454608</v>
      </c>
      <c r="C7" s="198">
        <v>10291</v>
      </c>
      <c r="D7" s="203">
        <f t="shared" ref="D7:D19" si="0">C7+B7</f>
        <v>464899</v>
      </c>
      <c r="E7" s="44" t="s">
        <v>19</v>
      </c>
      <c r="F7" s="58"/>
      <c r="G7" s="55">
        <v>454608</v>
      </c>
      <c r="H7" s="133">
        <v>464899</v>
      </c>
      <c r="I7" s="57"/>
      <c r="J7" s="58"/>
      <c r="K7" s="58"/>
      <c r="L7" s="57"/>
      <c r="M7" s="133"/>
      <c r="N7" s="57"/>
    </row>
    <row r="8" spans="1:14" s="53" customFormat="1" ht="15.95" customHeight="1">
      <c r="A8" s="47" t="s">
        <v>26</v>
      </c>
      <c r="B8" s="198">
        <v>371784</v>
      </c>
      <c r="C8" s="198">
        <v>8702</v>
      </c>
      <c r="D8" s="203">
        <f t="shared" si="0"/>
        <v>380486</v>
      </c>
      <c r="E8" s="44" t="s">
        <v>7</v>
      </c>
      <c r="F8" s="58"/>
      <c r="G8" s="55">
        <v>371784</v>
      </c>
      <c r="H8" s="133">
        <v>380486</v>
      </c>
      <c r="I8" s="57"/>
      <c r="J8" s="58"/>
      <c r="K8" s="58"/>
      <c r="L8" s="57"/>
      <c r="M8" s="133"/>
    </row>
    <row r="9" spans="1:14" s="53" customFormat="1" ht="15.95" customHeight="1">
      <c r="A9" s="47" t="s">
        <v>27</v>
      </c>
      <c r="B9" s="198">
        <v>379533</v>
      </c>
      <c r="C9" s="198">
        <v>10492</v>
      </c>
      <c r="D9" s="203">
        <f t="shared" si="0"/>
        <v>390025</v>
      </c>
      <c r="E9" s="44" t="s">
        <v>8</v>
      </c>
      <c r="F9" s="58"/>
      <c r="G9" s="55">
        <v>379533</v>
      </c>
      <c r="H9" s="133">
        <v>390025</v>
      </c>
      <c r="I9" s="57"/>
      <c r="J9" s="58"/>
      <c r="K9" s="58"/>
      <c r="L9" s="57"/>
      <c r="M9" s="133"/>
    </row>
    <row r="10" spans="1:14" s="53" customFormat="1" ht="15.95" customHeight="1">
      <c r="A10" s="47" t="s">
        <v>28</v>
      </c>
      <c r="B10" s="198">
        <v>312047</v>
      </c>
      <c r="C10" s="198">
        <v>11497</v>
      </c>
      <c r="D10" s="203">
        <f t="shared" si="0"/>
        <v>323544</v>
      </c>
      <c r="E10" s="44" t="s">
        <v>9</v>
      </c>
      <c r="F10" s="58"/>
      <c r="G10" s="55">
        <v>312047</v>
      </c>
      <c r="H10" s="133">
        <v>323544</v>
      </c>
      <c r="I10" s="57"/>
      <c r="J10" s="58"/>
      <c r="K10" s="58"/>
      <c r="L10" s="57"/>
      <c r="M10" s="133"/>
    </row>
    <row r="11" spans="1:14" s="53" customFormat="1" ht="15.95" customHeight="1">
      <c r="A11" s="47" t="s">
        <v>29</v>
      </c>
      <c r="B11" s="198">
        <v>382276</v>
      </c>
      <c r="C11" s="198">
        <v>7662</v>
      </c>
      <c r="D11" s="203">
        <f t="shared" si="0"/>
        <v>389938</v>
      </c>
      <c r="E11" s="44" t="s">
        <v>10</v>
      </c>
      <c r="F11" s="58"/>
      <c r="G11" s="55">
        <v>382276</v>
      </c>
      <c r="H11" s="133">
        <v>389938</v>
      </c>
      <c r="I11" s="57"/>
      <c r="J11" s="58"/>
      <c r="K11" s="58"/>
      <c r="L11" s="57"/>
      <c r="M11" s="133"/>
      <c r="N11" s="57"/>
    </row>
    <row r="12" spans="1:14" s="53" customFormat="1" ht="15.95" customHeight="1">
      <c r="A12" s="47" t="s">
        <v>30</v>
      </c>
      <c r="B12" s="198">
        <v>382614</v>
      </c>
      <c r="C12" s="198">
        <v>3424</v>
      </c>
      <c r="D12" s="203">
        <f t="shared" si="0"/>
        <v>386038</v>
      </c>
      <c r="E12" s="44" t="s">
        <v>11</v>
      </c>
      <c r="F12" s="58"/>
      <c r="G12" s="55">
        <v>382614</v>
      </c>
      <c r="H12" s="133">
        <v>386038</v>
      </c>
      <c r="I12" s="57"/>
      <c r="J12" s="58"/>
      <c r="K12" s="58"/>
      <c r="L12" s="57"/>
      <c r="M12" s="133"/>
    </row>
    <row r="13" spans="1:14" s="53" customFormat="1" ht="15.95" customHeight="1">
      <c r="A13" s="47" t="s">
        <v>31</v>
      </c>
      <c r="B13" s="198">
        <v>432020</v>
      </c>
      <c r="C13" s="198">
        <v>7139</v>
      </c>
      <c r="D13" s="203">
        <f t="shared" si="0"/>
        <v>439159</v>
      </c>
      <c r="E13" s="44" t="s">
        <v>12</v>
      </c>
      <c r="F13" s="58"/>
      <c r="G13" s="55">
        <v>432020</v>
      </c>
      <c r="H13" s="133">
        <v>439159</v>
      </c>
      <c r="I13" s="57"/>
      <c r="J13" s="58"/>
      <c r="K13" s="58"/>
      <c r="L13" s="57"/>
      <c r="M13" s="133"/>
    </row>
    <row r="14" spans="1:14" s="53" customFormat="1" ht="15.95" customHeight="1">
      <c r="A14" s="47" t="s">
        <v>32</v>
      </c>
      <c r="B14" s="198">
        <v>434142</v>
      </c>
      <c r="C14" s="198">
        <v>7529</v>
      </c>
      <c r="D14" s="203">
        <f t="shared" si="0"/>
        <v>441671</v>
      </c>
      <c r="E14" s="44" t="s">
        <v>13</v>
      </c>
      <c r="F14" s="58"/>
      <c r="G14" s="55">
        <v>434142</v>
      </c>
      <c r="H14" s="133">
        <v>441671</v>
      </c>
      <c r="I14" s="57"/>
      <c r="J14" s="58"/>
      <c r="K14" s="58"/>
      <c r="L14" s="57"/>
      <c r="M14" s="133"/>
    </row>
    <row r="15" spans="1:14" s="53" customFormat="1" ht="15.95" customHeight="1">
      <c r="A15" s="47" t="s">
        <v>33</v>
      </c>
      <c r="B15" s="198">
        <v>409214</v>
      </c>
      <c r="C15" s="198">
        <v>7009</v>
      </c>
      <c r="D15" s="203">
        <f t="shared" si="0"/>
        <v>416223</v>
      </c>
      <c r="E15" s="44" t="s">
        <v>14</v>
      </c>
      <c r="F15" s="58"/>
      <c r="G15" s="55">
        <v>409214</v>
      </c>
      <c r="H15" s="133">
        <v>416223</v>
      </c>
      <c r="I15" s="57"/>
      <c r="J15" s="58"/>
      <c r="K15" s="58"/>
      <c r="L15" s="57"/>
      <c r="M15" s="133"/>
    </row>
    <row r="16" spans="1:14" s="53" customFormat="1" ht="15.95" customHeight="1">
      <c r="A16" s="47" t="s">
        <v>42</v>
      </c>
      <c r="B16" s="198">
        <v>417183</v>
      </c>
      <c r="C16" s="198">
        <v>6446</v>
      </c>
      <c r="D16" s="203">
        <f t="shared" si="0"/>
        <v>423629</v>
      </c>
      <c r="E16" s="44" t="s">
        <v>15</v>
      </c>
      <c r="F16" s="58"/>
      <c r="G16" s="55">
        <v>417183</v>
      </c>
      <c r="H16" s="133">
        <v>423628</v>
      </c>
      <c r="I16" s="57"/>
      <c r="J16" s="58"/>
      <c r="K16" s="58"/>
      <c r="L16" s="57"/>
      <c r="M16" s="133"/>
    </row>
    <row r="17" spans="1:13" s="53" customFormat="1" ht="15.95" customHeight="1">
      <c r="A17" s="47" t="s">
        <v>38</v>
      </c>
      <c r="B17" s="198">
        <v>351418</v>
      </c>
      <c r="C17" s="198">
        <v>1021</v>
      </c>
      <c r="D17" s="203">
        <f>C17+B17</f>
        <v>352439</v>
      </c>
      <c r="E17" s="44" t="s">
        <v>16</v>
      </c>
      <c r="F17" s="58"/>
      <c r="G17" s="55">
        <v>351418</v>
      </c>
      <c r="H17" s="133">
        <v>352439</v>
      </c>
      <c r="I17" s="57"/>
      <c r="J17" s="58"/>
      <c r="K17" s="58"/>
      <c r="L17" s="57"/>
      <c r="M17" s="133"/>
    </row>
    <row r="18" spans="1:13" s="53" customFormat="1" ht="15.95" customHeight="1">
      <c r="A18" s="47" t="s">
        <v>39</v>
      </c>
      <c r="B18" s="198">
        <v>449672</v>
      </c>
      <c r="C18" s="198">
        <v>6887</v>
      </c>
      <c r="D18" s="203">
        <f t="shared" si="0"/>
        <v>456559</v>
      </c>
      <c r="E18" s="44" t="s">
        <v>17</v>
      </c>
      <c r="F18" s="58"/>
      <c r="G18" s="55">
        <v>449672</v>
      </c>
      <c r="H18" s="133">
        <v>456559</v>
      </c>
      <c r="I18" s="57"/>
      <c r="J18" s="58"/>
      <c r="K18" s="58"/>
      <c r="L18" s="57"/>
      <c r="M18" s="133"/>
    </row>
    <row r="19" spans="1:13" s="26" customFormat="1" ht="15.95" customHeight="1">
      <c r="A19" s="48" t="s">
        <v>34</v>
      </c>
      <c r="B19" s="205">
        <f>SUM(B7:B18)</f>
        <v>4776511</v>
      </c>
      <c r="C19" s="204">
        <f>SUM(C7:C18)</f>
        <v>88099</v>
      </c>
      <c r="D19" s="206">
        <f t="shared" si="0"/>
        <v>4864610</v>
      </c>
      <c r="E19" s="45" t="s">
        <v>25</v>
      </c>
      <c r="F19" s="58"/>
      <c r="G19" s="56"/>
      <c r="H19" s="58"/>
      <c r="I19" s="135"/>
      <c r="J19" s="58"/>
      <c r="K19" s="58"/>
      <c r="L19" s="57"/>
      <c r="M19" s="134"/>
    </row>
    <row r="20" spans="1:13" s="26" customFormat="1" ht="15.95" customHeight="1">
      <c r="A20" s="381" t="s">
        <v>301</v>
      </c>
      <c r="B20" s="56"/>
      <c r="C20" s="56"/>
      <c r="D20" s="56"/>
      <c r="E20" s="68" t="s">
        <v>304</v>
      </c>
      <c r="F20" s="58"/>
      <c r="G20" s="56"/>
      <c r="H20" s="58"/>
      <c r="I20" s="135"/>
      <c r="J20" s="58"/>
      <c r="K20" s="58"/>
      <c r="L20" s="57"/>
      <c r="M20" s="134"/>
    </row>
    <row r="21" spans="1:13" ht="36.75" customHeight="1">
      <c r="A21" s="384" t="s">
        <v>318</v>
      </c>
      <c r="B21" s="448"/>
      <c r="C21" s="449" t="s">
        <v>315</v>
      </c>
      <c r="D21" s="450"/>
      <c r="E21" s="450"/>
    </row>
    <row r="22" spans="1:13">
      <c r="B22" s="60"/>
      <c r="C22" s="7"/>
      <c r="D22" s="7"/>
      <c r="E22" s="127"/>
      <c r="F22" s="127"/>
      <c r="G22" s="127"/>
    </row>
    <row r="23" spans="1:13">
      <c r="B23" s="61"/>
      <c r="C23" s="55"/>
      <c r="D23" s="56"/>
    </row>
    <row r="24" spans="1:13">
      <c r="B24" s="61"/>
      <c r="C24" s="55"/>
      <c r="D24" s="56"/>
    </row>
    <row r="25" spans="1:13">
      <c r="B25" s="61"/>
      <c r="C25" s="55"/>
      <c r="D25" s="56"/>
    </row>
    <row r="26" spans="1:13">
      <c r="B26" s="61"/>
      <c r="C26" s="55"/>
      <c r="D26" s="56"/>
    </row>
    <row r="27" spans="1:13">
      <c r="B27" s="61"/>
      <c r="C27" s="55"/>
      <c r="D27" s="56"/>
    </row>
    <row r="28" spans="1:13">
      <c r="B28" s="61"/>
      <c r="C28" s="55"/>
      <c r="D28" s="56"/>
    </row>
    <row r="29" spans="1:13">
      <c r="B29" s="61"/>
      <c r="C29" s="55"/>
      <c r="D29" s="56"/>
    </row>
    <row r="30" spans="1:13">
      <c r="B30" s="61"/>
      <c r="C30" s="55"/>
      <c r="D30" s="56"/>
    </row>
    <row r="31" spans="1:13">
      <c r="B31" s="61"/>
      <c r="C31" s="55"/>
      <c r="D31" s="56"/>
    </row>
    <row r="32" spans="1:13">
      <c r="B32" s="61"/>
      <c r="C32" s="55"/>
      <c r="D32" s="56"/>
    </row>
    <row r="33" spans="2:4">
      <c r="B33" s="61"/>
      <c r="C33" s="55"/>
      <c r="D33" s="56"/>
    </row>
    <row r="34" spans="2:4">
      <c r="B34" s="61"/>
      <c r="C34" s="55"/>
      <c r="D34" s="56"/>
    </row>
    <row r="35" spans="2:4">
      <c r="B35" s="61"/>
      <c r="C35" s="61"/>
      <c r="D35" s="61"/>
    </row>
    <row r="36" spans="2:4">
      <c r="B36" s="61"/>
    </row>
    <row r="37" spans="2:4">
      <c r="B37" s="61"/>
    </row>
  </sheetData>
  <mergeCells count="7">
    <mergeCell ref="A1:E1"/>
    <mergeCell ref="A2:E2"/>
    <mergeCell ref="A4:A6"/>
    <mergeCell ref="E4:E6"/>
    <mergeCell ref="A21:B21"/>
    <mergeCell ref="C21:E21"/>
    <mergeCell ref="D4:D6"/>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rightToLeft="1" view="pageBreakPreview" zoomScaleNormal="100" zoomScaleSheetLayoutView="100" workbookViewId="0">
      <selection activeCell="J6" sqref="J6"/>
    </sheetView>
  </sheetViews>
  <sheetFormatPr defaultRowHeight="12.75"/>
  <cols>
    <col min="1" max="1" width="15.42578125" style="1" customWidth="1"/>
    <col min="2" max="2" width="16" style="1" customWidth="1"/>
    <col min="3" max="3" width="14.7109375" style="1" customWidth="1"/>
    <col min="4" max="4" width="13.5703125" style="1" customWidth="1"/>
    <col min="5" max="5" width="15.7109375" style="1" customWidth="1"/>
    <col min="6" max="6" width="16.85546875" style="1" customWidth="1"/>
    <col min="7" max="7" width="17.42578125" style="1" customWidth="1"/>
    <col min="8" max="8" width="12.140625" style="1" bestFit="1" customWidth="1"/>
    <col min="9" max="9" width="13.5703125" style="1" customWidth="1"/>
    <col min="10" max="10" width="10.5703125" style="1" customWidth="1"/>
    <col min="11" max="11" width="13.140625" style="1" customWidth="1"/>
    <col min="12" max="12" width="11.140625" style="1" customWidth="1"/>
    <col min="13" max="13" width="9.28515625" style="1" bestFit="1" customWidth="1"/>
    <col min="14" max="16384" width="9.140625" style="1"/>
  </cols>
  <sheetData>
    <row r="1" spans="1:16" ht="21" customHeight="1">
      <c r="A1" s="390" t="s">
        <v>282</v>
      </c>
      <c r="B1" s="390"/>
      <c r="C1" s="390"/>
      <c r="D1" s="390"/>
      <c r="E1" s="390"/>
      <c r="F1" s="390"/>
      <c r="G1" s="390"/>
    </row>
    <row r="2" spans="1:16" ht="30" customHeight="1">
      <c r="A2" s="409" t="s">
        <v>283</v>
      </c>
      <c r="B2" s="409"/>
      <c r="C2" s="409"/>
      <c r="D2" s="409"/>
      <c r="E2" s="409"/>
      <c r="F2" s="409"/>
      <c r="G2" s="409"/>
    </row>
    <row r="3" spans="1:16" ht="14.25" customHeight="1">
      <c r="A3" s="136" t="s">
        <v>238</v>
      </c>
      <c r="G3" s="136" t="s">
        <v>255</v>
      </c>
    </row>
    <row r="4" spans="1:16" s="53" customFormat="1" ht="15.95" customHeight="1">
      <c r="A4" s="429" t="s">
        <v>0</v>
      </c>
      <c r="B4" s="153" t="s">
        <v>93</v>
      </c>
      <c r="C4" s="73"/>
      <c r="D4" s="73"/>
      <c r="E4" s="74" t="s">
        <v>96</v>
      </c>
      <c r="F4" s="439" t="s">
        <v>69</v>
      </c>
      <c r="G4" s="392" t="s">
        <v>1</v>
      </c>
    </row>
    <row r="5" spans="1:16" s="53" customFormat="1" ht="15.75" customHeight="1">
      <c r="A5" s="430"/>
      <c r="B5" s="153" t="s">
        <v>94</v>
      </c>
      <c r="C5" s="73"/>
      <c r="D5" s="164" t="s">
        <v>95</v>
      </c>
      <c r="E5" s="441" t="s">
        <v>75</v>
      </c>
      <c r="F5" s="457"/>
      <c r="G5" s="454"/>
    </row>
    <row r="6" spans="1:16" s="53" customFormat="1" ht="32.1" customHeight="1">
      <c r="A6" s="452"/>
      <c r="B6" s="54" t="s">
        <v>43</v>
      </c>
      <c r="C6" s="54" t="s">
        <v>44</v>
      </c>
      <c r="D6" s="439" t="s">
        <v>69</v>
      </c>
      <c r="E6" s="442"/>
      <c r="F6" s="424"/>
      <c r="G6" s="455"/>
    </row>
    <row r="7" spans="1:16" s="53" customFormat="1" ht="39.950000000000003" customHeight="1">
      <c r="A7" s="453"/>
      <c r="B7" s="34" t="s">
        <v>86</v>
      </c>
      <c r="C7" s="34" t="s">
        <v>47</v>
      </c>
      <c r="D7" s="440"/>
      <c r="E7" s="167" t="s">
        <v>74</v>
      </c>
      <c r="F7" s="438"/>
      <c r="G7" s="456"/>
    </row>
    <row r="8" spans="1:16" s="53" customFormat="1" ht="15.95" customHeight="1">
      <c r="A8" s="46" t="s">
        <v>41</v>
      </c>
      <c r="B8" s="57">
        <v>84565</v>
      </c>
      <c r="C8" s="148">
        <v>36520</v>
      </c>
      <c r="D8" s="168">
        <f t="shared" ref="D8:D19" si="0">SUM(B8:C8)</f>
        <v>121085</v>
      </c>
      <c r="E8" s="148">
        <v>29571</v>
      </c>
      <c r="F8" s="149">
        <f>E8+D8</f>
        <v>150656</v>
      </c>
      <c r="G8" s="150" t="s">
        <v>19</v>
      </c>
      <c r="H8" s="57"/>
      <c r="I8" s="53">
        <v>150656</v>
      </c>
      <c r="J8" s="57"/>
      <c r="K8" s="135">
        <v>121085</v>
      </c>
      <c r="L8" s="58"/>
      <c r="M8" s="58"/>
      <c r="N8" s="58"/>
      <c r="O8" s="57"/>
      <c r="P8" s="57"/>
    </row>
    <row r="9" spans="1:16" s="53" customFormat="1" ht="15.95" customHeight="1">
      <c r="A9" s="47" t="s">
        <v>26</v>
      </c>
      <c r="B9" s="57">
        <v>83224</v>
      </c>
      <c r="C9" s="82">
        <v>0</v>
      </c>
      <c r="D9" s="169">
        <f t="shared" si="0"/>
        <v>83224</v>
      </c>
      <c r="E9" s="82">
        <v>12478</v>
      </c>
      <c r="F9" s="83">
        <f t="shared" ref="F9:F19" si="1">E9+D9</f>
        <v>95702</v>
      </c>
      <c r="G9" s="44" t="s">
        <v>7</v>
      </c>
      <c r="H9" s="57"/>
      <c r="I9" s="53">
        <v>95702</v>
      </c>
      <c r="J9" s="57"/>
      <c r="K9" s="135">
        <v>83224</v>
      </c>
      <c r="L9" s="58"/>
      <c r="M9" s="58"/>
      <c r="N9" s="58"/>
    </row>
    <row r="10" spans="1:16" s="53" customFormat="1" ht="15.95" customHeight="1">
      <c r="A10" s="47" t="s">
        <v>27</v>
      </c>
      <c r="B10" s="57">
        <v>71227</v>
      </c>
      <c r="C10" s="82">
        <v>0</v>
      </c>
      <c r="D10" s="169">
        <f t="shared" si="0"/>
        <v>71227</v>
      </c>
      <c r="E10" s="82">
        <v>16675</v>
      </c>
      <c r="F10" s="83">
        <f t="shared" si="1"/>
        <v>87902</v>
      </c>
      <c r="G10" s="44" t="s">
        <v>8</v>
      </c>
      <c r="H10" s="57"/>
      <c r="I10" s="53">
        <v>87902</v>
      </c>
      <c r="J10" s="57"/>
      <c r="K10" s="135">
        <v>71227</v>
      </c>
      <c r="L10" s="58"/>
      <c r="M10" s="58"/>
      <c r="N10" s="58"/>
    </row>
    <row r="11" spans="1:16" s="53" customFormat="1" ht="15.95" customHeight="1">
      <c r="A11" s="47" t="s">
        <v>28</v>
      </c>
      <c r="B11" s="57">
        <v>84727</v>
      </c>
      <c r="C11" s="82">
        <v>0</v>
      </c>
      <c r="D11" s="169">
        <f t="shared" si="0"/>
        <v>84727</v>
      </c>
      <c r="E11" s="82">
        <v>6201</v>
      </c>
      <c r="F11" s="83">
        <f t="shared" si="1"/>
        <v>90928</v>
      </c>
      <c r="G11" s="44" t="s">
        <v>9</v>
      </c>
      <c r="H11" s="57"/>
      <c r="I11" s="53">
        <v>90928</v>
      </c>
      <c r="J11" s="57"/>
      <c r="K11" s="135">
        <v>84727</v>
      </c>
      <c r="L11" s="58"/>
      <c r="M11" s="58"/>
      <c r="N11" s="58"/>
    </row>
    <row r="12" spans="1:16" s="53" customFormat="1" ht="15.95" customHeight="1">
      <c r="A12" s="47" t="s">
        <v>29</v>
      </c>
      <c r="B12" s="57">
        <v>85612</v>
      </c>
      <c r="C12" s="82">
        <v>0</v>
      </c>
      <c r="D12" s="169">
        <f t="shared" si="0"/>
        <v>85612</v>
      </c>
      <c r="E12" s="82">
        <v>778</v>
      </c>
      <c r="F12" s="83">
        <f t="shared" si="1"/>
        <v>86390</v>
      </c>
      <c r="G12" s="44" t="s">
        <v>10</v>
      </c>
      <c r="H12" s="57"/>
      <c r="I12" s="53">
        <v>86390</v>
      </c>
      <c r="J12" s="57"/>
      <c r="K12" s="135">
        <v>85612</v>
      </c>
      <c r="L12" s="58"/>
      <c r="M12" s="58"/>
      <c r="N12" s="58"/>
    </row>
    <row r="13" spans="1:16" s="53" customFormat="1" ht="15.95" customHeight="1">
      <c r="A13" s="47" t="s">
        <v>30</v>
      </c>
      <c r="B13" s="57">
        <v>82365</v>
      </c>
      <c r="C13" s="82">
        <v>0</v>
      </c>
      <c r="D13" s="169">
        <f t="shared" si="0"/>
        <v>82365</v>
      </c>
      <c r="E13" s="82">
        <v>7063</v>
      </c>
      <c r="F13" s="83">
        <f t="shared" si="1"/>
        <v>89428</v>
      </c>
      <c r="G13" s="44" t="s">
        <v>11</v>
      </c>
      <c r="H13" s="57"/>
      <c r="I13" s="53">
        <v>89428</v>
      </c>
      <c r="J13" s="57"/>
      <c r="K13" s="135">
        <v>82365</v>
      </c>
      <c r="L13" s="58"/>
      <c r="M13" s="58"/>
      <c r="N13" s="58"/>
    </row>
    <row r="14" spans="1:16" s="53" customFormat="1" ht="15.95" customHeight="1">
      <c r="A14" s="47" t="s">
        <v>31</v>
      </c>
      <c r="B14" s="57">
        <v>88828</v>
      </c>
      <c r="C14" s="82">
        <v>0</v>
      </c>
      <c r="D14" s="169">
        <f t="shared" si="0"/>
        <v>88828</v>
      </c>
      <c r="E14" s="82">
        <v>12648</v>
      </c>
      <c r="F14" s="83">
        <f t="shared" si="1"/>
        <v>101476</v>
      </c>
      <c r="G14" s="44" t="s">
        <v>12</v>
      </c>
      <c r="H14" s="57"/>
      <c r="I14" s="53">
        <v>101476</v>
      </c>
      <c r="J14" s="57"/>
      <c r="K14" s="135">
        <v>88828</v>
      </c>
      <c r="L14" s="58"/>
      <c r="M14" s="58"/>
      <c r="N14" s="58"/>
    </row>
    <row r="15" spans="1:16" s="53" customFormat="1" ht="15.95" customHeight="1">
      <c r="A15" s="47" t="s">
        <v>32</v>
      </c>
      <c r="B15" s="57">
        <v>90215</v>
      </c>
      <c r="C15" s="216">
        <v>0</v>
      </c>
      <c r="D15" s="169">
        <f t="shared" si="0"/>
        <v>90215</v>
      </c>
      <c r="E15" s="82">
        <v>15859</v>
      </c>
      <c r="F15" s="83">
        <f t="shared" si="1"/>
        <v>106074</v>
      </c>
      <c r="G15" s="44" t="s">
        <v>13</v>
      </c>
      <c r="H15" s="57"/>
      <c r="I15" s="53">
        <v>106074</v>
      </c>
      <c r="J15" s="57"/>
      <c r="K15" s="135">
        <v>90215</v>
      </c>
      <c r="L15" s="58"/>
      <c r="M15" s="58"/>
      <c r="N15" s="58"/>
    </row>
    <row r="16" spans="1:16" s="53" customFormat="1" ht="15.95" customHeight="1">
      <c r="A16" s="47" t="s">
        <v>33</v>
      </c>
      <c r="B16" s="57">
        <v>86260</v>
      </c>
      <c r="C16" s="82">
        <v>0</v>
      </c>
      <c r="D16" s="169">
        <f t="shared" si="0"/>
        <v>86260</v>
      </c>
      <c r="E16" s="82">
        <v>15113</v>
      </c>
      <c r="F16" s="83">
        <f t="shared" si="1"/>
        <v>101373</v>
      </c>
      <c r="G16" s="44" t="s">
        <v>14</v>
      </c>
      <c r="H16" s="57"/>
      <c r="I16" s="53">
        <v>101373</v>
      </c>
      <c r="J16" s="57"/>
      <c r="K16" s="135">
        <v>86260</v>
      </c>
      <c r="L16" s="58"/>
      <c r="M16" s="58"/>
      <c r="N16" s="58"/>
    </row>
    <row r="17" spans="1:14" s="53" customFormat="1" ht="15.95" customHeight="1">
      <c r="A17" s="47" t="s">
        <v>42</v>
      </c>
      <c r="B17" s="57">
        <v>86883</v>
      </c>
      <c r="C17" s="82">
        <v>0</v>
      </c>
      <c r="D17" s="169">
        <f t="shared" si="0"/>
        <v>86883</v>
      </c>
      <c r="E17" s="82">
        <v>22866</v>
      </c>
      <c r="F17" s="83">
        <f t="shared" si="1"/>
        <v>109749</v>
      </c>
      <c r="G17" s="44" t="s">
        <v>15</v>
      </c>
      <c r="H17" s="57"/>
      <c r="I17" s="53">
        <v>109749</v>
      </c>
      <c r="J17" s="57"/>
      <c r="K17" s="135">
        <v>86883</v>
      </c>
      <c r="L17" s="58"/>
      <c r="M17" s="58"/>
      <c r="N17" s="58"/>
    </row>
    <row r="18" spans="1:14" s="53" customFormat="1" ht="15.95" customHeight="1">
      <c r="A18" s="47" t="s">
        <v>38</v>
      </c>
      <c r="B18" s="57">
        <v>81383</v>
      </c>
      <c r="C18" s="82">
        <v>0</v>
      </c>
      <c r="D18" s="169">
        <f t="shared" si="0"/>
        <v>81383</v>
      </c>
      <c r="E18" s="82">
        <v>55373</v>
      </c>
      <c r="F18" s="83">
        <f t="shared" si="1"/>
        <v>136756</v>
      </c>
      <c r="G18" s="44" t="s">
        <v>16</v>
      </c>
      <c r="H18" s="57"/>
      <c r="I18" s="53">
        <v>136756</v>
      </c>
      <c r="J18" s="57"/>
      <c r="K18" s="135">
        <v>81383</v>
      </c>
      <c r="L18" s="58"/>
      <c r="M18" s="58"/>
      <c r="N18" s="58"/>
    </row>
    <row r="19" spans="1:14" s="53" customFormat="1" ht="15.95" customHeight="1">
      <c r="A19" s="47" t="s">
        <v>39</v>
      </c>
      <c r="B19" s="57">
        <v>89339</v>
      </c>
      <c r="C19" s="82">
        <v>0</v>
      </c>
      <c r="D19" s="169">
        <f t="shared" si="0"/>
        <v>89339</v>
      </c>
      <c r="E19" s="82">
        <v>58900</v>
      </c>
      <c r="F19" s="183">
        <f t="shared" si="1"/>
        <v>148239</v>
      </c>
      <c r="G19" s="44" t="s">
        <v>17</v>
      </c>
      <c r="H19" s="57"/>
      <c r="I19" s="53">
        <v>148239</v>
      </c>
      <c r="J19" s="57"/>
      <c r="K19" s="135">
        <v>89339</v>
      </c>
      <c r="L19" s="58"/>
      <c r="M19" s="58"/>
      <c r="N19" s="58"/>
    </row>
    <row r="20" spans="1:14" s="26" customFormat="1" ht="15.95" customHeight="1">
      <c r="A20" s="48" t="s">
        <v>34</v>
      </c>
      <c r="B20" s="84">
        <f>SUM(B8:B19)</f>
        <v>1014628</v>
      </c>
      <c r="C20" s="84">
        <f>SUM(C8:C19)</f>
        <v>36520</v>
      </c>
      <c r="D20" s="154">
        <f>SUM(D8:D19)</f>
        <v>1051148</v>
      </c>
      <c r="E20" s="84">
        <f>E19+E18+E17+E16+E15+E14+E13+E12+E11+E10+E9+E8</f>
        <v>253525</v>
      </c>
      <c r="F20" s="184">
        <f>SUM(F8:F19)</f>
        <v>1304673</v>
      </c>
      <c r="G20" s="45" t="s">
        <v>25</v>
      </c>
      <c r="H20" s="57"/>
      <c r="I20" s="135">
        <f>SUM(I8:I19)</f>
        <v>1304673</v>
      </c>
      <c r="J20" s="58"/>
      <c r="K20" s="135">
        <v>1051148</v>
      </c>
      <c r="L20" s="58"/>
      <c r="M20" s="59"/>
      <c r="N20" s="59"/>
    </row>
    <row r="21" spans="1:14" s="26" customFormat="1" ht="15.95" customHeight="1">
      <c r="A21" s="381" t="s">
        <v>301</v>
      </c>
      <c r="B21" s="83"/>
      <c r="C21" s="83"/>
      <c r="D21" s="341"/>
      <c r="E21" s="83"/>
      <c r="F21" s="83"/>
      <c r="G21" s="68" t="s">
        <v>304</v>
      </c>
      <c r="H21" s="57"/>
      <c r="I21" s="58"/>
      <c r="J21" s="58"/>
      <c r="K21" s="58"/>
      <c r="L21" s="58"/>
      <c r="M21" s="59"/>
      <c r="N21" s="59"/>
    </row>
    <row r="22" spans="1:14" ht="33" customHeight="1">
      <c r="A22" s="384" t="s">
        <v>312</v>
      </c>
      <c r="B22" s="384"/>
      <c r="C22" s="384"/>
      <c r="D22" s="384"/>
      <c r="E22" s="425" t="s">
        <v>319</v>
      </c>
      <c r="F22" s="425"/>
      <c r="G22" s="451"/>
      <c r="I22" s="140"/>
    </row>
    <row r="23" spans="1:14">
      <c r="B23" s="60"/>
      <c r="C23" s="7"/>
      <c r="D23" s="7"/>
      <c r="E23" s="7"/>
      <c r="F23" s="7"/>
    </row>
    <row r="24" spans="1:14">
      <c r="B24" s="61"/>
      <c r="C24" s="55"/>
      <c r="D24" s="55"/>
      <c r="E24" s="56"/>
      <c r="F24" s="55"/>
      <c r="G24" s="127"/>
      <c r="H24" s="127"/>
      <c r="I24" s="127"/>
    </row>
    <row r="25" spans="1:14">
      <c r="B25" s="61"/>
      <c r="C25" s="55"/>
      <c r="D25" s="55"/>
      <c r="E25" s="56"/>
      <c r="F25" s="55"/>
    </row>
    <row r="26" spans="1:14">
      <c r="B26" s="61"/>
      <c r="C26" s="55"/>
      <c r="D26" s="55"/>
      <c r="E26" s="56"/>
      <c r="F26" s="55"/>
    </row>
    <row r="27" spans="1:14">
      <c r="B27" s="61"/>
      <c r="C27" s="55"/>
      <c r="D27" s="55"/>
      <c r="E27" s="56"/>
      <c r="F27" s="55"/>
    </row>
    <row r="28" spans="1:14">
      <c r="B28" s="61"/>
      <c r="C28" s="55"/>
      <c r="D28" s="55"/>
      <c r="E28" s="56"/>
      <c r="F28" s="55"/>
    </row>
    <row r="29" spans="1:14">
      <c r="B29" s="61"/>
      <c r="C29" s="55"/>
      <c r="D29" s="55"/>
      <c r="E29" s="56"/>
      <c r="F29" s="55"/>
    </row>
    <row r="30" spans="1:14">
      <c r="B30" s="61"/>
      <c r="C30" s="55"/>
      <c r="D30" s="55"/>
      <c r="E30" s="56"/>
      <c r="F30" s="55"/>
    </row>
    <row r="31" spans="1:14">
      <c r="B31" s="61"/>
      <c r="C31" s="55"/>
      <c r="D31" s="55"/>
      <c r="E31" s="56"/>
      <c r="F31" s="55"/>
    </row>
    <row r="32" spans="1:14">
      <c r="B32" s="61"/>
      <c r="C32" s="55"/>
      <c r="D32" s="55"/>
      <c r="E32" s="56"/>
      <c r="F32" s="55"/>
    </row>
    <row r="33" spans="2:6">
      <c r="B33" s="61"/>
      <c r="C33" s="55"/>
      <c r="D33" s="55"/>
      <c r="E33" s="56"/>
      <c r="F33" s="55"/>
    </row>
    <row r="34" spans="2:6">
      <c r="B34" s="61"/>
      <c r="C34" s="55"/>
      <c r="D34" s="55"/>
      <c r="E34" s="56"/>
      <c r="F34" s="55"/>
    </row>
    <row r="35" spans="2:6">
      <c r="B35" s="61"/>
      <c r="C35" s="55"/>
      <c r="D35" s="55"/>
      <c r="E35" s="56"/>
      <c r="F35" s="55"/>
    </row>
    <row r="36" spans="2:6">
      <c r="B36" s="61"/>
      <c r="C36" s="61"/>
      <c r="D36" s="61"/>
      <c r="E36" s="61"/>
      <c r="F36" s="61"/>
    </row>
    <row r="37" spans="2:6">
      <c r="B37" s="61"/>
    </row>
    <row r="38" spans="2:6">
      <c r="B38" s="61"/>
    </row>
  </sheetData>
  <mergeCells count="9">
    <mergeCell ref="E22:G22"/>
    <mergeCell ref="A1:G1"/>
    <mergeCell ref="A2:G2"/>
    <mergeCell ref="A4:A7"/>
    <mergeCell ref="G4:G7"/>
    <mergeCell ref="F4:F7"/>
    <mergeCell ref="D6:D7"/>
    <mergeCell ref="E5:E6"/>
    <mergeCell ref="A22:D22"/>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rightToLeft="1" view="pageBreakPreview" zoomScaleNormal="100" zoomScaleSheetLayoutView="100" workbookViewId="0">
      <selection activeCell="H5" sqref="H5"/>
    </sheetView>
  </sheetViews>
  <sheetFormatPr defaultRowHeight="12.75"/>
  <cols>
    <col min="1" max="1" width="13.7109375" customWidth="1"/>
    <col min="2" max="2" width="25.140625" customWidth="1"/>
    <col min="3" max="3" width="23.5703125" customWidth="1"/>
    <col min="4" max="4" width="13.7109375" customWidth="1"/>
  </cols>
  <sheetData>
    <row r="1" spans="1:9" ht="36" customHeight="1">
      <c r="A1" s="409" t="s">
        <v>265</v>
      </c>
      <c r="B1" s="409"/>
      <c r="C1" s="409"/>
      <c r="D1" s="409"/>
    </row>
    <row r="2" spans="1:9" ht="44.25" customHeight="1">
      <c r="A2" s="409" t="s">
        <v>266</v>
      </c>
      <c r="B2" s="409"/>
      <c r="C2" s="409"/>
      <c r="D2" s="409"/>
    </row>
    <row r="3" spans="1:9">
      <c r="A3" s="1"/>
      <c r="B3" s="1"/>
      <c r="C3" s="1"/>
      <c r="D3" s="1"/>
    </row>
    <row r="4" spans="1:9" ht="37.5" customHeight="1">
      <c r="A4" s="458" t="s">
        <v>48</v>
      </c>
      <c r="B4" s="201" t="s">
        <v>83</v>
      </c>
      <c r="C4" s="201" t="s">
        <v>82</v>
      </c>
      <c r="D4" s="459" t="s">
        <v>49</v>
      </c>
    </row>
    <row r="5" spans="1:9" ht="24.75" customHeight="1">
      <c r="A5" s="458"/>
      <c r="B5" s="202" t="s">
        <v>80</v>
      </c>
      <c r="C5" s="202" t="s">
        <v>81</v>
      </c>
      <c r="D5" s="459"/>
      <c r="F5" s="2"/>
    </row>
    <row r="6" spans="1:9" ht="15.95" customHeight="1">
      <c r="A6" s="174">
        <v>2002</v>
      </c>
      <c r="B6" s="155">
        <v>30000</v>
      </c>
      <c r="C6" s="185">
        <v>147146</v>
      </c>
      <c r="D6" s="179">
        <v>2002</v>
      </c>
      <c r="F6" s="2"/>
    </row>
    <row r="7" spans="1:9" ht="15.95" customHeight="1">
      <c r="A7" s="174">
        <v>2003</v>
      </c>
      <c r="B7" s="156">
        <v>115000</v>
      </c>
      <c r="C7" s="186">
        <v>445426</v>
      </c>
      <c r="D7" s="179">
        <v>2003</v>
      </c>
    </row>
    <row r="8" spans="1:9" ht="15.95" customHeight="1">
      <c r="A8" s="174">
        <v>2004</v>
      </c>
      <c r="B8" s="156">
        <v>96000</v>
      </c>
      <c r="C8" s="186">
        <v>395065</v>
      </c>
      <c r="D8" s="179">
        <v>2004</v>
      </c>
    </row>
    <row r="9" spans="1:9" ht="15.95" customHeight="1">
      <c r="A9" s="174">
        <v>2005</v>
      </c>
      <c r="B9" s="156">
        <v>133740</v>
      </c>
      <c r="C9" s="186">
        <v>500519</v>
      </c>
      <c r="D9" s="179">
        <v>2005</v>
      </c>
    </row>
    <row r="10" spans="1:9" ht="15.95" customHeight="1">
      <c r="A10" s="174">
        <v>2006</v>
      </c>
      <c r="B10" s="156">
        <v>74663</v>
      </c>
      <c r="C10" s="186">
        <v>345307</v>
      </c>
      <c r="D10" s="179">
        <v>2006</v>
      </c>
    </row>
    <row r="11" spans="1:9" ht="15.95" customHeight="1">
      <c r="A11" s="174">
        <v>2007</v>
      </c>
      <c r="B11" s="156">
        <v>101071</v>
      </c>
      <c r="C11" s="186">
        <v>404695</v>
      </c>
      <c r="D11" s="179">
        <v>2007</v>
      </c>
    </row>
    <row r="12" spans="1:9" ht="15.95" customHeight="1">
      <c r="A12" s="174">
        <v>2008</v>
      </c>
      <c r="B12" s="156">
        <v>100663</v>
      </c>
      <c r="C12" s="186">
        <v>410312</v>
      </c>
      <c r="D12" s="179">
        <v>2008</v>
      </c>
    </row>
    <row r="13" spans="1:9" ht="15.95" customHeight="1">
      <c r="A13" s="174">
        <v>2009</v>
      </c>
      <c r="B13" s="156">
        <v>107613</v>
      </c>
      <c r="C13" s="187">
        <v>430340</v>
      </c>
      <c r="D13" s="179">
        <v>2009</v>
      </c>
    </row>
    <row r="14" spans="1:9" ht="15.95" customHeight="1">
      <c r="A14" s="174">
        <v>2010</v>
      </c>
      <c r="B14" s="156">
        <v>69660</v>
      </c>
      <c r="C14" s="187">
        <v>304985</v>
      </c>
      <c r="D14" s="179">
        <v>2010</v>
      </c>
    </row>
    <row r="15" spans="1:9" ht="15.95" customHeight="1">
      <c r="A15" s="175">
        <v>2011</v>
      </c>
      <c r="B15" s="156">
        <v>134010</v>
      </c>
      <c r="C15" s="187">
        <v>542440</v>
      </c>
      <c r="D15" s="180">
        <v>2011</v>
      </c>
    </row>
    <row r="16" spans="1:9" ht="15.95" customHeight="1">
      <c r="A16" s="175">
        <v>2012</v>
      </c>
      <c r="B16" s="157">
        <v>94642</v>
      </c>
      <c r="C16" s="188">
        <v>391966</v>
      </c>
      <c r="D16" s="180">
        <v>2012</v>
      </c>
      <c r="I16" s="126"/>
    </row>
    <row r="17" spans="1:9" ht="15.95" customHeight="1">
      <c r="A17" s="175">
        <v>2013</v>
      </c>
      <c r="B17" s="170">
        <v>100898</v>
      </c>
      <c r="C17" s="188">
        <v>402607</v>
      </c>
      <c r="D17" s="180">
        <v>2013</v>
      </c>
      <c r="I17" s="126"/>
    </row>
    <row r="18" spans="1:9" ht="15.95" customHeight="1">
      <c r="A18" s="175">
        <v>2014</v>
      </c>
      <c r="B18" s="157">
        <v>63373</v>
      </c>
      <c r="C18" s="188">
        <v>266054</v>
      </c>
      <c r="D18" s="180">
        <v>2014</v>
      </c>
      <c r="F18" s="142"/>
      <c r="I18" s="126"/>
    </row>
    <row r="19" spans="1:9" ht="15.95" customHeight="1">
      <c r="A19" s="196">
        <v>2015</v>
      </c>
      <c r="B19" s="157">
        <v>80934</v>
      </c>
      <c r="C19" s="188">
        <v>354970</v>
      </c>
      <c r="D19" s="180">
        <v>2015</v>
      </c>
      <c r="F19" s="142"/>
      <c r="I19" s="126"/>
    </row>
    <row r="20" spans="1:9" ht="15.95" customHeight="1">
      <c r="A20" s="175">
        <v>2016</v>
      </c>
      <c r="B20" s="157">
        <v>82760</v>
      </c>
      <c r="C20" s="188">
        <v>338916</v>
      </c>
      <c r="D20" s="217">
        <v>2016</v>
      </c>
      <c r="F20" s="142"/>
      <c r="I20" s="126"/>
    </row>
    <row r="21" spans="1:9" ht="15.95" customHeight="1">
      <c r="A21" s="175">
        <v>2017</v>
      </c>
      <c r="B21" s="157">
        <v>91325</v>
      </c>
      <c r="C21" s="188">
        <v>369007</v>
      </c>
      <c r="D21" s="217">
        <v>2017</v>
      </c>
      <c r="F21" s="142"/>
      <c r="I21" s="126"/>
    </row>
    <row r="22" spans="1:9" ht="15.95" customHeight="1">
      <c r="A22" s="380">
        <v>2018</v>
      </c>
      <c r="B22" s="171">
        <v>61813</v>
      </c>
      <c r="C22" s="352">
        <v>253525</v>
      </c>
      <c r="D22" s="379">
        <v>2018</v>
      </c>
      <c r="F22" s="142"/>
      <c r="I22" s="126"/>
    </row>
    <row r="23" spans="1:9" ht="38.25" customHeight="1">
      <c r="A23" s="384" t="s">
        <v>316</v>
      </c>
      <c r="B23" s="384"/>
      <c r="C23" s="406" t="s">
        <v>315</v>
      </c>
      <c r="D23" s="406"/>
      <c r="F23" s="126"/>
    </row>
    <row r="25" spans="1:9">
      <c r="E25" s="128"/>
      <c r="F25" s="129"/>
      <c r="G25" s="128"/>
      <c r="H25" s="128"/>
    </row>
  </sheetData>
  <mergeCells count="6">
    <mergeCell ref="A1:D1"/>
    <mergeCell ref="A4:A5"/>
    <mergeCell ref="D4:D5"/>
    <mergeCell ref="A2:D2"/>
    <mergeCell ref="A23:B23"/>
    <mergeCell ref="C23:D23"/>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rightToLeft="1" view="pageBreakPreview" zoomScaleNormal="100" zoomScaleSheetLayoutView="100" workbookViewId="0">
      <selection activeCell="J17" sqref="J17"/>
    </sheetView>
  </sheetViews>
  <sheetFormatPr defaultRowHeight="15" customHeight="1"/>
  <cols>
    <col min="1" max="1" width="26.85546875" style="6" customWidth="1"/>
    <col min="2" max="2" width="12.7109375" style="6" customWidth="1"/>
    <col min="3" max="3" width="11.5703125" style="6" customWidth="1"/>
    <col min="4" max="4" width="12.85546875" style="6" customWidth="1"/>
    <col min="5" max="5" width="11" style="6" customWidth="1"/>
    <col min="6" max="6" width="12.28515625" style="6" customWidth="1"/>
    <col min="7" max="7" width="31.42578125" style="6" customWidth="1"/>
    <col min="8" max="16384" width="9.140625" style="6"/>
  </cols>
  <sheetData>
    <row r="1" spans="1:13" s="20" customFormat="1" ht="21" customHeight="1">
      <c r="A1" s="460" t="s">
        <v>280</v>
      </c>
      <c r="B1" s="460"/>
      <c r="C1" s="460"/>
      <c r="D1" s="460"/>
      <c r="E1" s="460"/>
      <c r="F1" s="460"/>
      <c r="G1" s="460"/>
    </row>
    <row r="2" spans="1:13" ht="15.95" customHeight="1">
      <c r="A2" s="461" t="s">
        <v>281</v>
      </c>
      <c r="B2" s="461"/>
      <c r="C2" s="461"/>
      <c r="D2" s="461"/>
      <c r="E2" s="461"/>
      <c r="F2" s="461"/>
      <c r="G2" s="461"/>
    </row>
    <row r="3" spans="1:13" ht="6" customHeight="1">
      <c r="A3" s="42"/>
      <c r="B3" s="42"/>
      <c r="C3" s="42"/>
      <c r="D3" s="35"/>
      <c r="E3" s="29"/>
      <c r="F3" s="29"/>
      <c r="G3" s="43"/>
    </row>
    <row r="4" spans="1:13" s="21" customFormat="1" ht="15.95" customHeight="1">
      <c r="A4" s="462" t="s">
        <v>87</v>
      </c>
      <c r="B4" s="71" t="s">
        <v>221</v>
      </c>
      <c r="C4" s="36"/>
      <c r="D4" s="37"/>
      <c r="E4" s="37"/>
      <c r="F4" s="131" t="s">
        <v>103</v>
      </c>
      <c r="G4" s="465" t="s">
        <v>1</v>
      </c>
    </row>
    <row r="5" spans="1:13" s="22" customFormat="1" ht="37.5" customHeight="1">
      <c r="A5" s="463"/>
      <c r="B5" s="38" t="s">
        <v>58</v>
      </c>
      <c r="C5" s="39" t="s">
        <v>54</v>
      </c>
      <c r="D5" s="38" t="s">
        <v>55</v>
      </c>
      <c r="E5" s="38" t="s">
        <v>60</v>
      </c>
      <c r="F5" s="39" t="s">
        <v>56</v>
      </c>
      <c r="G5" s="466"/>
    </row>
    <row r="6" spans="1:13" s="22" customFormat="1" ht="42" customHeight="1">
      <c r="A6" s="464"/>
      <c r="B6" s="40" t="s">
        <v>59</v>
      </c>
      <c r="C6" s="49" t="s">
        <v>20</v>
      </c>
      <c r="D6" s="40" t="s">
        <v>21</v>
      </c>
      <c r="E6" s="40" t="s">
        <v>61</v>
      </c>
      <c r="F6" s="40" t="s">
        <v>22</v>
      </c>
      <c r="G6" s="467"/>
    </row>
    <row r="7" spans="1:13" s="25" customFormat="1" ht="15.95" customHeight="1">
      <c r="A7" s="51" t="s">
        <v>35</v>
      </c>
      <c r="B7" s="161">
        <v>66.239999999999995</v>
      </c>
      <c r="C7" s="75">
        <v>5.69</v>
      </c>
      <c r="D7" s="194">
        <v>6.51</v>
      </c>
      <c r="E7" s="75">
        <v>6.13</v>
      </c>
      <c r="F7" s="162">
        <v>5.77</v>
      </c>
      <c r="G7" s="70" t="s">
        <v>18</v>
      </c>
      <c r="H7" s="124"/>
      <c r="I7" s="124"/>
      <c r="J7" s="124"/>
      <c r="K7" s="124"/>
      <c r="L7" s="124"/>
      <c r="M7" s="124"/>
    </row>
    <row r="8" spans="1:13" s="25" customFormat="1" ht="15.95" customHeight="1">
      <c r="A8" s="51" t="s">
        <v>26</v>
      </c>
      <c r="B8" s="161">
        <v>66.290000000000006</v>
      </c>
      <c r="C8" s="75">
        <v>5.79</v>
      </c>
      <c r="D8" s="75">
        <v>6.64</v>
      </c>
      <c r="E8" s="75">
        <v>6.25</v>
      </c>
      <c r="F8" s="162">
        <v>5.87</v>
      </c>
      <c r="G8" s="70" t="s">
        <v>7</v>
      </c>
      <c r="H8" s="124"/>
      <c r="I8" s="124"/>
      <c r="J8" s="124"/>
      <c r="K8" s="124"/>
      <c r="L8" s="124"/>
      <c r="M8" s="124"/>
    </row>
    <row r="9" spans="1:13" s="25" customFormat="1" ht="15.95" customHeight="1">
      <c r="A9" s="51" t="s">
        <v>27</v>
      </c>
      <c r="B9" s="161">
        <v>66.36</v>
      </c>
      <c r="C9" s="75">
        <v>5.09</v>
      </c>
      <c r="D9" s="75">
        <v>6.61</v>
      </c>
      <c r="E9" s="75">
        <v>6.09</v>
      </c>
      <c r="F9" s="162">
        <v>5.74</v>
      </c>
      <c r="G9" s="70" t="s">
        <v>8</v>
      </c>
      <c r="H9" s="124"/>
      <c r="I9" s="124"/>
      <c r="J9" s="124"/>
      <c r="K9" s="124"/>
      <c r="L9" s="124"/>
      <c r="M9" s="124"/>
    </row>
    <row r="10" spans="1:13" s="25" customFormat="1" ht="15.95" customHeight="1">
      <c r="A10" s="51" t="s">
        <v>28</v>
      </c>
      <c r="B10" s="161">
        <v>64.290000000000006</v>
      </c>
      <c r="C10" s="75">
        <v>5.0999999999999996</v>
      </c>
      <c r="D10" s="75">
        <v>6.62</v>
      </c>
      <c r="E10" s="75">
        <v>6.18</v>
      </c>
      <c r="F10" s="162">
        <v>5.85</v>
      </c>
      <c r="G10" s="70" t="s">
        <v>9</v>
      </c>
      <c r="H10" s="124"/>
      <c r="I10" s="124"/>
      <c r="J10" s="124"/>
      <c r="K10" s="124"/>
      <c r="L10" s="124"/>
      <c r="M10" s="124"/>
    </row>
    <row r="11" spans="1:13" s="25" customFormat="1" ht="15.95" customHeight="1">
      <c r="A11" s="51" t="s">
        <v>29</v>
      </c>
      <c r="B11" s="161">
        <v>62.38</v>
      </c>
      <c r="C11" s="75">
        <v>5.3</v>
      </c>
      <c r="D11" s="75">
        <v>6.35</v>
      </c>
      <c r="E11" s="75">
        <v>6.27</v>
      </c>
      <c r="F11" s="162">
        <v>5.96</v>
      </c>
      <c r="G11" s="70" t="s">
        <v>10</v>
      </c>
      <c r="H11" s="124"/>
      <c r="I11" s="124"/>
      <c r="J11" s="124"/>
      <c r="K11" s="124"/>
      <c r="L11" s="124"/>
      <c r="M11" s="124"/>
    </row>
    <row r="12" spans="1:13" s="25" customFormat="1" ht="15.95" customHeight="1">
      <c r="A12" s="51" t="s">
        <v>36</v>
      </c>
      <c r="B12" s="161">
        <v>64.62</v>
      </c>
      <c r="C12" s="75">
        <v>5.44</v>
      </c>
      <c r="D12" s="75">
        <v>6.48</v>
      </c>
      <c r="E12" s="75">
        <v>6.41</v>
      </c>
      <c r="F12" s="162">
        <v>6.07</v>
      </c>
      <c r="G12" s="70" t="s">
        <v>11</v>
      </c>
      <c r="H12" s="124"/>
      <c r="I12" s="124"/>
      <c r="J12" s="124"/>
      <c r="K12" s="124"/>
      <c r="L12" s="124"/>
      <c r="M12" s="124"/>
    </row>
    <row r="13" spans="1:13" s="25" customFormat="1" ht="15.95" customHeight="1">
      <c r="A13" s="51" t="s">
        <v>31</v>
      </c>
      <c r="B13" s="161">
        <v>66.14</v>
      </c>
      <c r="C13" s="75">
        <v>5.3</v>
      </c>
      <c r="D13" s="75">
        <v>6.41</v>
      </c>
      <c r="E13" s="75">
        <v>6.35</v>
      </c>
      <c r="F13" s="162">
        <v>5.98</v>
      </c>
      <c r="G13" s="70" t="s">
        <v>12</v>
      </c>
      <c r="H13" s="124"/>
      <c r="I13" s="124"/>
      <c r="J13" s="124"/>
      <c r="K13" s="124"/>
      <c r="L13" s="124"/>
      <c r="M13" s="124"/>
    </row>
    <row r="14" spans="1:13" s="25" customFormat="1" ht="15.95" customHeight="1">
      <c r="A14" s="51" t="s">
        <v>32</v>
      </c>
      <c r="B14" s="161">
        <v>66.42</v>
      </c>
      <c r="C14" s="75">
        <v>5.35</v>
      </c>
      <c r="D14" s="75">
        <v>6.41</v>
      </c>
      <c r="E14" s="75">
        <v>6.38</v>
      </c>
      <c r="F14" s="162">
        <v>6.13</v>
      </c>
      <c r="G14" s="70" t="s">
        <v>13</v>
      </c>
      <c r="H14" s="124"/>
      <c r="I14" s="124"/>
      <c r="J14" s="124"/>
      <c r="K14" s="124"/>
      <c r="L14" s="124"/>
      <c r="M14" s="124"/>
    </row>
    <row r="15" spans="1:13" s="25" customFormat="1" ht="15.95" customHeight="1">
      <c r="A15" s="51" t="s">
        <v>33</v>
      </c>
      <c r="B15" s="161">
        <v>67.849999999999994</v>
      </c>
      <c r="C15" s="75">
        <v>5.35</v>
      </c>
      <c r="D15" s="75">
        <v>6.45</v>
      </c>
      <c r="E15" s="75">
        <v>6.39</v>
      </c>
      <c r="F15" s="162">
        <v>6.03</v>
      </c>
      <c r="G15" s="70" t="s">
        <v>14</v>
      </c>
      <c r="H15" s="124"/>
      <c r="I15" s="124"/>
      <c r="J15" s="124"/>
      <c r="K15" s="124"/>
      <c r="L15" s="124"/>
      <c r="M15" s="124"/>
    </row>
    <row r="16" spans="1:13" s="25" customFormat="1" ht="15.95" customHeight="1">
      <c r="A16" s="51" t="s">
        <v>37</v>
      </c>
      <c r="B16" s="161">
        <v>68.790000000000006</v>
      </c>
      <c r="C16" s="75">
        <v>5.35</v>
      </c>
      <c r="D16" s="75">
        <v>6.41</v>
      </c>
      <c r="E16" s="75">
        <v>6.39</v>
      </c>
      <c r="F16" s="162">
        <v>6.05</v>
      </c>
      <c r="G16" s="70" t="s">
        <v>15</v>
      </c>
      <c r="H16" s="124"/>
      <c r="I16" s="124"/>
      <c r="J16" s="124"/>
      <c r="K16" s="124"/>
      <c r="L16" s="124"/>
      <c r="M16" s="124"/>
    </row>
    <row r="17" spans="1:13" s="25" customFormat="1" ht="15.95" customHeight="1">
      <c r="A17" s="51" t="s">
        <v>38</v>
      </c>
      <c r="B17" s="161">
        <v>68.66</v>
      </c>
      <c r="C17" s="75">
        <v>5.35</v>
      </c>
      <c r="D17" s="75">
        <v>6.35</v>
      </c>
      <c r="E17" s="75">
        <v>6.31</v>
      </c>
      <c r="F17" s="162">
        <v>6.05</v>
      </c>
      <c r="G17" s="70" t="s">
        <v>16</v>
      </c>
      <c r="H17" s="124"/>
      <c r="I17" s="124"/>
      <c r="J17" s="124"/>
      <c r="K17" s="124"/>
      <c r="L17" s="124"/>
      <c r="M17" s="124"/>
    </row>
    <row r="18" spans="1:13" s="25" customFormat="1" ht="15.95" customHeight="1">
      <c r="A18" s="51" t="s">
        <v>39</v>
      </c>
      <c r="B18" s="161">
        <v>68.12</v>
      </c>
      <c r="C18" s="75">
        <v>4.87</v>
      </c>
      <c r="D18" s="75">
        <v>6.46</v>
      </c>
      <c r="E18" s="75">
        <v>6.04</v>
      </c>
      <c r="F18" s="162">
        <v>5.68</v>
      </c>
      <c r="G18" s="70" t="s">
        <v>17</v>
      </c>
      <c r="H18" s="124"/>
      <c r="I18" s="124"/>
      <c r="J18" s="124"/>
      <c r="K18" s="124"/>
      <c r="L18" s="124"/>
      <c r="M18" s="124"/>
    </row>
    <row r="19" spans="1:13" s="21" customFormat="1" ht="15.95" customHeight="1">
      <c r="A19" s="69" t="s">
        <v>40</v>
      </c>
      <c r="B19" s="163">
        <f>ROUND(AVERAGE(B7:B18),2)</f>
        <v>66.349999999999994</v>
      </c>
      <c r="C19" s="76">
        <f>ROUND(AVERAGE(C7:C18),2)</f>
        <v>5.33</v>
      </c>
      <c r="D19" s="76">
        <f>ROUND(AVERAGE(D7:D18),2)</f>
        <v>6.48</v>
      </c>
      <c r="E19" s="76">
        <f>ROUND(AVERAGE(E7:E18),2)</f>
        <v>6.27</v>
      </c>
      <c r="F19" s="195">
        <f>ROUND(AVERAGE(F7:F18),2)</f>
        <v>5.93</v>
      </c>
      <c r="G19" s="193" t="s">
        <v>102</v>
      </c>
    </row>
    <row r="20" spans="1:13" s="7" customFormat="1" ht="36.75" customHeight="1">
      <c r="A20" s="436" t="s">
        <v>308</v>
      </c>
      <c r="B20" s="436"/>
      <c r="C20" s="436"/>
      <c r="D20" s="436"/>
      <c r="E20" s="385" t="s">
        <v>233</v>
      </c>
      <c r="F20" s="385"/>
      <c r="G20" s="468"/>
    </row>
    <row r="21" spans="1:13" s="7" customFormat="1" ht="30" customHeight="1">
      <c r="A21" s="427" t="s">
        <v>105</v>
      </c>
      <c r="B21" s="427"/>
      <c r="C21" s="427"/>
      <c r="D21" s="427"/>
      <c r="E21" s="385" t="s">
        <v>106</v>
      </c>
      <c r="F21" s="385"/>
      <c r="G21" s="385"/>
    </row>
    <row r="22" spans="1:13" s="7" customFormat="1" ht="31.5" customHeight="1">
      <c r="A22" s="384" t="s">
        <v>272</v>
      </c>
      <c r="B22" s="384"/>
      <c r="C22" s="384"/>
      <c r="D22" s="384"/>
      <c r="E22" s="470" t="s">
        <v>279</v>
      </c>
      <c r="F22" s="385"/>
      <c r="G22" s="385"/>
      <c r="H22" s="8"/>
      <c r="I22" s="8"/>
      <c r="J22" s="8"/>
    </row>
    <row r="23" spans="1:13" s="7" customFormat="1" ht="15" customHeight="1">
      <c r="A23" s="471"/>
      <c r="B23" s="472"/>
      <c r="C23" s="472"/>
      <c r="D23" s="472"/>
      <c r="E23" s="9"/>
      <c r="F23" s="9"/>
      <c r="G23" s="9"/>
      <c r="H23" s="9"/>
      <c r="I23" s="9"/>
      <c r="J23" s="9"/>
    </row>
    <row r="24" spans="1:13" s="7" customFormat="1" ht="15" customHeight="1">
      <c r="A24" s="473"/>
      <c r="B24" s="475"/>
      <c r="C24" s="475"/>
      <c r="D24" s="475"/>
      <c r="E24" s="475"/>
      <c r="F24" s="475"/>
      <c r="G24" s="475"/>
      <c r="H24" s="475"/>
      <c r="I24" s="475"/>
      <c r="J24" s="469"/>
    </row>
    <row r="25" spans="1:13" s="7" customFormat="1" ht="15" customHeight="1">
      <c r="A25" s="474"/>
      <c r="B25" s="10"/>
      <c r="C25" s="10"/>
      <c r="D25" s="10"/>
      <c r="E25" s="10"/>
      <c r="F25" s="10"/>
      <c r="G25" s="10"/>
      <c r="H25" s="10"/>
      <c r="I25" s="11"/>
      <c r="J25" s="469"/>
    </row>
    <row r="26" spans="1:13" s="7" customFormat="1" ht="15" customHeight="1">
      <c r="A26" s="474"/>
      <c r="B26" s="12"/>
      <c r="C26" s="12"/>
      <c r="D26" s="12"/>
      <c r="E26" s="12"/>
      <c r="F26" s="12"/>
      <c r="G26" s="12"/>
      <c r="H26" s="12"/>
      <c r="I26" s="13"/>
      <c r="J26" s="469"/>
    </row>
    <row r="27" spans="1:13" s="7" customFormat="1" ht="15" customHeight="1">
      <c r="A27" s="14">
        <f>SUM(B7:B18)/12</f>
        <v>66.346666666666707</v>
      </c>
      <c r="B27" s="14">
        <f>SUM(C7:C18)/12</f>
        <v>5.3316666666666697</v>
      </c>
      <c r="C27" s="14">
        <f>SUM(D7:D18)/12</f>
        <v>6.4749999999999996</v>
      </c>
      <c r="D27" s="14">
        <f>SUM(E7:E18)/12</f>
        <v>6.2658333333333296</v>
      </c>
      <c r="E27" s="14">
        <f>SUM(F7:F18)/12</f>
        <v>5.9316666666666702</v>
      </c>
      <c r="F27" s="14"/>
      <c r="G27" s="15"/>
      <c r="H27" s="15"/>
      <c r="I27" s="15"/>
      <c r="J27" s="16"/>
    </row>
    <row r="28" spans="1:13" s="7" customFormat="1" ht="15" customHeight="1">
      <c r="A28" s="14">
        <f>ROUND(A27,2)</f>
        <v>66.349999999999994</v>
      </c>
      <c r="B28" s="14">
        <f>ROUND(B27,2)</f>
        <v>5.33</v>
      </c>
      <c r="C28" s="14">
        <f>ROUND(C27,2)</f>
        <v>6.48</v>
      </c>
      <c r="D28" s="14">
        <f>ROUND(D27,2)</f>
        <v>6.27</v>
      </c>
      <c r="E28" s="14">
        <f>ROUND(E27,2)</f>
        <v>5.93</v>
      </c>
      <c r="F28" s="14"/>
      <c r="G28" s="15"/>
      <c r="H28" s="15"/>
      <c r="I28" s="15"/>
      <c r="J28" s="16"/>
    </row>
    <row r="29" spans="1:13" s="7" customFormat="1" ht="15" customHeight="1">
      <c r="A29" s="151">
        <f>B19-A28</f>
        <v>0</v>
      </c>
      <c r="B29" s="151">
        <f>C19-B28</f>
        <v>0</v>
      </c>
      <c r="C29" s="151">
        <f>D19-C28</f>
        <v>0</v>
      </c>
      <c r="D29" s="151">
        <f>E19-D28</f>
        <v>0</v>
      </c>
      <c r="E29" s="151">
        <f>F19-E28</f>
        <v>0</v>
      </c>
      <c r="F29" s="151"/>
      <c r="G29" s="15"/>
      <c r="H29" s="15"/>
      <c r="I29" s="15"/>
      <c r="J29" s="16"/>
    </row>
    <row r="30" spans="1:13" s="7" customFormat="1" ht="15" customHeight="1">
      <c r="A30" s="14"/>
      <c r="B30" s="15"/>
      <c r="C30" s="15"/>
      <c r="D30" s="15"/>
      <c r="E30" s="15"/>
      <c r="F30" s="15"/>
      <c r="G30" s="15"/>
      <c r="H30" s="15"/>
      <c r="I30" s="15"/>
      <c r="J30" s="16"/>
    </row>
    <row r="31" spans="1:13" s="7" customFormat="1" ht="15" customHeight="1">
      <c r="A31" s="14"/>
      <c r="B31" s="15"/>
      <c r="C31" s="15"/>
      <c r="D31" s="15"/>
      <c r="E31" s="15"/>
      <c r="F31" s="15"/>
      <c r="G31" s="15"/>
      <c r="H31" s="15"/>
      <c r="I31" s="15"/>
      <c r="J31" s="16"/>
    </row>
    <row r="32" spans="1:13" s="7" customFormat="1" ht="15" customHeight="1">
      <c r="A32" s="14"/>
      <c r="B32" s="15"/>
      <c r="C32" s="15"/>
      <c r="D32" s="15"/>
      <c r="E32" s="15"/>
      <c r="F32" s="15"/>
      <c r="G32" s="15"/>
      <c r="H32" s="15"/>
      <c r="I32" s="15"/>
      <c r="J32" s="16"/>
    </row>
    <row r="33" spans="1:10" s="7" customFormat="1" ht="15" customHeight="1">
      <c r="A33" s="14"/>
      <c r="B33" s="15"/>
      <c r="C33" s="15"/>
      <c r="D33" s="15"/>
      <c r="E33" s="15"/>
      <c r="F33" s="15"/>
      <c r="G33" s="15"/>
      <c r="H33" s="15"/>
      <c r="I33" s="15"/>
      <c r="J33" s="16"/>
    </row>
    <row r="34" spans="1:10" s="7" customFormat="1" ht="15" customHeight="1">
      <c r="A34" s="17"/>
      <c r="B34" s="18"/>
      <c r="C34" s="18"/>
      <c r="D34" s="18"/>
      <c r="E34" s="18"/>
      <c r="F34" s="18"/>
      <c r="G34" s="19"/>
    </row>
    <row r="35" spans="1:10" s="7" customFormat="1" ht="15" customHeight="1">
      <c r="A35" s="17"/>
      <c r="B35" s="18"/>
      <c r="C35" s="18"/>
      <c r="D35" s="18"/>
      <c r="E35" s="18"/>
      <c r="F35" s="18"/>
      <c r="G35" s="19"/>
    </row>
    <row r="36" spans="1:10" s="7" customFormat="1" ht="15" customHeight="1">
      <c r="A36" s="17"/>
      <c r="B36" s="18"/>
      <c r="C36" s="18"/>
      <c r="D36" s="18"/>
      <c r="E36" s="18"/>
      <c r="F36" s="18"/>
      <c r="G36" s="19"/>
    </row>
    <row r="37" spans="1:10" s="7" customFormat="1" ht="15" customHeight="1">
      <c r="A37" s="17"/>
      <c r="B37" s="18"/>
      <c r="C37" s="18"/>
      <c r="D37" s="18"/>
      <c r="E37" s="18"/>
      <c r="F37" s="18"/>
      <c r="G37" s="19"/>
    </row>
    <row r="38" spans="1:10" s="7" customFormat="1" ht="15" customHeight="1">
      <c r="A38" s="17"/>
      <c r="B38" s="18"/>
      <c r="C38" s="18"/>
      <c r="D38" s="18"/>
      <c r="E38" s="18"/>
      <c r="F38" s="18"/>
      <c r="G38" s="19"/>
    </row>
    <row r="39" spans="1:10" s="7" customFormat="1" ht="15" customHeight="1">
      <c r="A39" s="17"/>
      <c r="B39" s="18"/>
      <c r="C39" s="18"/>
      <c r="D39" s="18"/>
      <c r="E39" s="18"/>
      <c r="F39" s="18"/>
      <c r="G39" s="19"/>
    </row>
    <row r="40" spans="1:10" s="7" customFormat="1" ht="15" customHeight="1">
      <c r="A40" s="17"/>
      <c r="B40" s="18"/>
      <c r="C40" s="18"/>
      <c r="D40" s="18"/>
      <c r="E40" s="18"/>
      <c r="F40" s="18"/>
      <c r="G40" s="19"/>
    </row>
    <row r="41" spans="1:10" s="7" customFormat="1" ht="15" customHeight="1">
      <c r="A41" s="17"/>
      <c r="B41" s="23"/>
      <c r="C41" s="23"/>
      <c r="D41" s="23"/>
      <c r="E41" s="23"/>
      <c r="F41" s="23"/>
      <c r="G41" s="19"/>
    </row>
  </sheetData>
  <mergeCells count="14">
    <mergeCell ref="J24:J26"/>
    <mergeCell ref="A21:D21"/>
    <mergeCell ref="E21:G21"/>
    <mergeCell ref="A22:D22"/>
    <mergeCell ref="E22:G22"/>
    <mergeCell ref="A23:D23"/>
    <mergeCell ref="A24:A26"/>
    <mergeCell ref="B24:I24"/>
    <mergeCell ref="A1:G1"/>
    <mergeCell ref="A2:G2"/>
    <mergeCell ref="A4:A6"/>
    <mergeCell ref="G4:G6"/>
    <mergeCell ref="A20:D20"/>
    <mergeCell ref="E20:G20"/>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41"/>
  <sheetViews>
    <sheetView rightToLeft="1" view="pageBreakPreview" zoomScaleNormal="100" zoomScaleSheetLayoutView="100" workbookViewId="0">
      <selection activeCell="J5" sqref="J5"/>
    </sheetView>
  </sheetViews>
  <sheetFormatPr defaultRowHeight="15" customHeight="1"/>
  <cols>
    <col min="1" max="1" width="26.85546875" style="6" customWidth="1"/>
    <col min="2" max="2" width="12.7109375" style="6" customWidth="1"/>
    <col min="3" max="3" width="11.5703125" style="6" customWidth="1"/>
    <col min="4" max="4" width="12.85546875" style="6" customWidth="1"/>
    <col min="5" max="5" width="11" style="6" customWidth="1"/>
    <col min="6" max="6" width="12.28515625" style="6" customWidth="1"/>
    <col min="7" max="7" width="31.42578125" style="6" customWidth="1"/>
    <col min="8" max="16384" width="9.140625" style="6"/>
  </cols>
  <sheetData>
    <row r="1" spans="1:13" s="20" customFormat="1" ht="21" customHeight="1">
      <c r="A1" s="460" t="s">
        <v>277</v>
      </c>
      <c r="B1" s="460"/>
      <c r="C1" s="460"/>
      <c r="D1" s="460"/>
      <c r="E1" s="460"/>
      <c r="F1" s="460"/>
      <c r="G1" s="460"/>
    </row>
    <row r="2" spans="1:13" ht="15.95" customHeight="1">
      <c r="A2" s="461" t="s">
        <v>278</v>
      </c>
      <c r="B2" s="461"/>
      <c r="C2" s="461"/>
      <c r="D2" s="461"/>
      <c r="E2" s="461"/>
      <c r="F2" s="461"/>
      <c r="G2" s="461"/>
    </row>
    <row r="3" spans="1:13" ht="6" customHeight="1">
      <c r="A3" s="42"/>
      <c r="B3" s="42"/>
      <c r="C3" s="42"/>
      <c r="D3" s="35"/>
      <c r="E3" s="29"/>
      <c r="F3" s="29"/>
      <c r="G3" s="43"/>
    </row>
    <row r="4" spans="1:13" s="21" customFormat="1" ht="15.95" customHeight="1">
      <c r="A4" s="462" t="s">
        <v>87</v>
      </c>
      <c r="B4" s="71" t="s">
        <v>221</v>
      </c>
      <c r="C4" s="36"/>
      <c r="D4" s="37"/>
      <c r="E4" s="37"/>
      <c r="F4" s="131" t="s">
        <v>103</v>
      </c>
      <c r="G4" s="465" t="s">
        <v>1</v>
      </c>
    </row>
    <row r="5" spans="1:13" s="22" customFormat="1" ht="38.25" customHeight="1">
      <c r="A5" s="463"/>
      <c r="B5" s="38" t="s">
        <v>58</v>
      </c>
      <c r="C5" s="39" t="s">
        <v>54</v>
      </c>
      <c r="D5" s="38" t="s">
        <v>55</v>
      </c>
      <c r="E5" s="38" t="s">
        <v>60</v>
      </c>
      <c r="F5" s="39" t="s">
        <v>56</v>
      </c>
      <c r="G5" s="466"/>
    </row>
    <row r="6" spans="1:13" s="22" customFormat="1" ht="42" customHeight="1">
      <c r="A6" s="464"/>
      <c r="B6" s="40" t="s">
        <v>59</v>
      </c>
      <c r="C6" s="49" t="s">
        <v>20</v>
      </c>
      <c r="D6" s="40" t="s">
        <v>21</v>
      </c>
      <c r="E6" s="40" t="s">
        <v>61</v>
      </c>
      <c r="F6" s="40" t="s">
        <v>22</v>
      </c>
      <c r="G6" s="467"/>
    </row>
    <row r="7" spans="1:13" s="25" customFormat="1" ht="15.95" customHeight="1">
      <c r="A7" s="51" t="s">
        <v>35</v>
      </c>
      <c r="B7" s="161">
        <v>65.75</v>
      </c>
      <c r="C7" s="75">
        <v>5.69</v>
      </c>
      <c r="D7" s="166">
        <v>7.15</v>
      </c>
      <c r="E7" s="75">
        <v>6.11</v>
      </c>
      <c r="F7" s="162">
        <v>5.69</v>
      </c>
      <c r="G7" s="70" t="s">
        <v>18</v>
      </c>
      <c r="H7" s="124"/>
      <c r="I7" s="124"/>
      <c r="J7" s="124"/>
      <c r="K7" s="124"/>
      <c r="L7" s="124"/>
      <c r="M7" s="124"/>
    </row>
    <row r="8" spans="1:13" s="25" customFormat="1" ht="15.95" customHeight="1">
      <c r="A8" s="51" t="s">
        <v>26</v>
      </c>
      <c r="B8" s="161">
        <v>65.5</v>
      </c>
      <c r="C8" s="75">
        <v>5.79</v>
      </c>
      <c r="D8" s="166">
        <v>7.25</v>
      </c>
      <c r="E8" s="75">
        <v>6.23</v>
      </c>
      <c r="F8" s="162">
        <v>5.79</v>
      </c>
      <c r="G8" s="70" t="s">
        <v>7</v>
      </c>
      <c r="H8" s="124"/>
      <c r="I8" s="124"/>
      <c r="J8" s="124"/>
      <c r="K8" s="124"/>
      <c r="L8" s="124"/>
      <c r="M8" s="124"/>
    </row>
    <row r="9" spans="1:13" s="25" customFormat="1" ht="15.95" customHeight="1">
      <c r="A9" s="51" t="s">
        <v>27</v>
      </c>
      <c r="B9" s="161">
        <v>65.625</v>
      </c>
      <c r="C9" s="75">
        <v>5.72</v>
      </c>
      <c r="D9" s="166">
        <v>6.96</v>
      </c>
      <c r="E9" s="75">
        <v>6.1</v>
      </c>
      <c r="F9" s="162">
        <v>5.72</v>
      </c>
      <c r="G9" s="70" t="s">
        <v>8</v>
      </c>
      <c r="H9" s="124"/>
      <c r="I9" s="124"/>
      <c r="J9" s="124"/>
      <c r="K9" s="124"/>
      <c r="L9" s="124"/>
      <c r="M9" s="124"/>
    </row>
    <row r="10" spans="1:13" s="25" customFormat="1" ht="15.95" customHeight="1">
      <c r="A10" s="51" t="s">
        <v>28</v>
      </c>
      <c r="B10" s="161">
        <v>63.8125</v>
      </c>
      <c r="C10" s="75">
        <v>5.72</v>
      </c>
      <c r="D10" s="166">
        <v>7.23</v>
      </c>
      <c r="E10" s="75">
        <v>6.1</v>
      </c>
      <c r="F10" s="162">
        <v>5.72</v>
      </c>
      <c r="G10" s="70" t="s">
        <v>9</v>
      </c>
      <c r="H10" s="124"/>
      <c r="I10" s="124"/>
      <c r="J10" s="124"/>
      <c r="K10" s="124"/>
      <c r="L10" s="124"/>
      <c r="M10" s="124"/>
    </row>
    <row r="11" spans="1:13" s="25" customFormat="1" ht="15.95" customHeight="1">
      <c r="A11" s="51" t="s">
        <v>29</v>
      </c>
      <c r="B11" s="161">
        <v>62.1875</v>
      </c>
      <c r="C11" s="75">
        <v>5.92</v>
      </c>
      <c r="D11" s="166">
        <v>7.04</v>
      </c>
      <c r="E11" s="75">
        <v>6.25</v>
      </c>
      <c r="F11" s="162">
        <v>5.92</v>
      </c>
      <c r="G11" s="70" t="s">
        <v>10</v>
      </c>
      <c r="H11" s="124"/>
      <c r="I11" s="124"/>
      <c r="J11" s="124"/>
      <c r="K11" s="124"/>
      <c r="L11" s="124"/>
      <c r="M11" s="124"/>
    </row>
    <row r="12" spans="1:13" s="25" customFormat="1" ht="15.95" customHeight="1">
      <c r="A12" s="51" t="s">
        <v>36</v>
      </c>
      <c r="B12" s="161">
        <v>64.75</v>
      </c>
      <c r="C12" s="75">
        <v>6.07</v>
      </c>
      <c r="D12" s="166">
        <v>7.125</v>
      </c>
      <c r="E12" s="75">
        <v>6.39</v>
      </c>
      <c r="F12" s="162">
        <v>6.07</v>
      </c>
      <c r="G12" s="70" t="s">
        <v>11</v>
      </c>
      <c r="H12" s="124"/>
      <c r="I12" s="124"/>
      <c r="J12" s="124"/>
      <c r="K12" s="124"/>
      <c r="L12" s="124"/>
      <c r="M12" s="124"/>
    </row>
    <row r="13" spans="1:13" s="25" customFormat="1" ht="15.95" customHeight="1">
      <c r="A13" s="51" t="s">
        <v>31</v>
      </c>
      <c r="B13" s="161">
        <v>65.5</v>
      </c>
      <c r="C13" s="75">
        <v>5.92</v>
      </c>
      <c r="D13" s="166">
        <v>6.96</v>
      </c>
      <c r="E13" s="75">
        <v>6.28</v>
      </c>
      <c r="F13" s="162">
        <v>5.92</v>
      </c>
      <c r="G13" s="70" t="s">
        <v>12</v>
      </c>
      <c r="H13" s="124"/>
      <c r="I13" s="124"/>
      <c r="J13" s="124"/>
      <c r="K13" s="124"/>
      <c r="L13" s="124"/>
      <c r="M13" s="124"/>
    </row>
    <row r="14" spans="1:13" s="25" customFormat="1" ht="15.95" customHeight="1">
      <c r="A14" s="51" t="s">
        <v>32</v>
      </c>
      <c r="B14" s="161">
        <v>65.625</v>
      </c>
      <c r="C14" s="75">
        <v>5.97</v>
      </c>
      <c r="D14" s="166">
        <v>6.96</v>
      </c>
      <c r="E14" s="75">
        <v>6.36</v>
      </c>
      <c r="F14" s="162">
        <v>5.97</v>
      </c>
      <c r="G14" s="70" t="s">
        <v>13</v>
      </c>
      <c r="H14" s="124"/>
      <c r="I14" s="124"/>
      <c r="J14" s="124"/>
      <c r="K14" s="124"/>
      <c r="L14" s="124"/>
      <c r="M14" s="124"/>
    </row>
    <row r="15" spans="1:13" s="25" customFormat="1" ht="15.95" customHeight="1">
      <c r="A15" s="51" t="s">
        <v>33</v>
      </c>
      <c r="B15" s="161">
        <v>67.8125</v>
      </c>
      <c r="C15" s="75">
        <v>5.97</v>
      </c>
      <c r="D15" s="166">
        <v>7.08</v>
      </c>
      <c r="E15" s="75">
        <v>6.36</v>
      </c>
      <c r="F15" s="162">
        <v>5.97</v>
      </c>
      <c r="G15" s="70" t="s">
        <v>14</v>
      </c>
      <c r="H15" s="124"/>
      <c r="I15" s="124"/>
      <c r="J15" s="124"/>
      <c r="K15" s="124"/>
      <c r="L15" s="124"/>
      <c r="M15" s="124"/>
    </row>
    <row r="16" spans="1:13" s="25" customFormat="1" ht="15.95" customHeight="1">
      <c r="A16" s="51" t="s">
        <v>37</v>
      </c>
      <c r="B16" s="161">
        <v>68.5625</v>
      </c>
      <c r="C16" s="75">
        <v>5.97</v>
      </c>
      <c r="D16" s="166">
        <v>7</v>
      </c>
      <c r="E16" s="75">
        <v>6.36</v>
      </c>
      <c r="F16" s="162">
        <v>5.97</v>
      </c>
      <c r="G16" s="70" t="s">
        <v>15</v>
      </c>
      <c r="H16" s="124"/>
      <c r="I16" s="124"/>
      <c r="J16" s="124"/>
      <c r="K16" s="124"/>
      <c r="L16" s="124"/>
      <c r="M16" s="124"/>
    </row>
    <row r="17" spans="1:13" s="25" customFormat="1" ht="15.95" customHeight="1">
      <c r="A17" s="51" t="s">
        <v>38</v>
      </c>
      <c r="B17" s="161">
        <v>68.625</v>
      </c>
      <c r="C17" s="75">
        <v>5.97</v>
      </c>
      <c r="D17" s="166">
        <v>7</v>
      </c>
      <c r="E17" s="75">
        <v>6.3</v>
      </c>
      <c r="F17" s="162">
        <v>5.97</v>
      </c>
      <c r="G17" s="70" t="s">
        <v>16</v>
      </c>
      <c r="H17" s="124"/>
      <c r="I17" s="124"/>
      <c r="J17" s="124"/>
      <c r="K17" s="124"/>
      <c r="L17" s="124"/>
      <c r="M17" s="124"/>
    </row>
    <row r="18" spans="1:13" s="25" customFormat="1" ht="15.95" customHeight="1">
      <c r="A18" s="51" t="s">
        <v>39</v>
      </c>
      <c r="B18" s="161">
        <v>67.9375</v>
      </c>
      <c r="C18" s="75">
        <v>5.49</v>
      </c>
      <c r="D18" s="166">
        <v>7.15</v>
      </c>
      <c r="E18" s="75">
        <v>5.89</v>
      </c>
      <c r="F18" s="162">
        <v>5.49</v>
      </c>
      <c r="G18" s="70" t="s">
        <v>17</v>
      </c>
      <c r="H18" s="124"/>
      <c r="I18" s="124"/>
      <c r="J18" s="124"/>
      <c r="K18" s="124"/>
      <c r="L18" s="124"/>
      <c r="M18" s="124"/>
    </row>
    <row r="19" spans="1:13" s="21" customFormat="1" ht="15.95" customHeight="1">
      <c r="A19" s="69" t="s">
        <v>40</v>
      </c>
      <c r="B19" s="163">
        <f>AVERAGE(B7:B18)</f>
        <v>65.97</v>
      </c>
      <c r="C19" s="76">
        <f>AVERAGE(C7:C18)</f>
        <v>5.85</v>
      </c>
      <c r="D19" s="165">
        <f>AVERAGE(D7:D18)</f>
        <v>7.08</v>
      </c>
      <c r="E19" s="76">
        <f>AVERAGE(E7:E18)</f>
        <v>6.23</v>
      </c>
      <c r="F19" s="76">
        <f>AVERAGE(F7:F18)</f>
        <v>5.85</v>
      </c>
      <c r="G19" s="139" t="s">
        <v>102</v>
      </c>
    </row>
    <row r="20" spans="1:13" s="7" customFormat="1" ht="30" customHeight="1">
      <c r="A20" s="476" t="s">
        <v>309</v>
      </c>
      <c r="B20" s="427"/>
      <c r="C20" s="427"/>
      <c r="D20" s="427"/>
      <c r="E20" s="385" t="s">
        <v>242</v>
      </c>
      <c r="F20" s="385"/>
      <c r="G20" s="468"/>
    </row>
    <row r="21" spans="1:13" s="7" customFormat="1" ht="30" customHeight="1">
      <c r="A21" s="427" t="s">
        <v>107</v>
      </c>
      <c r="B21" s="427"/>
      <c r="C21" s="427"/>
      <c r="D21" s="427"/>
      <c r="E21" s="385" t="s">
        <v>109</v>
      </c>
      <c r="F21" s="385"/>
      <c r="G21" s="385"/>
    </row>
    <row r="22" spans="1:13" s="7" customFormat="1" ht="31.5" customHeight="1">
      <c r="A22" s="384" t="s">
        <v>272</v>
      </c>
      <c r="B22" s="384"/>
      <c r="C22" s="384"/>
      <c r="D22" s="384"/>
      <c r="E22" s="470" t="s">
        <v>279</v>
      </c>
      <c r="F22" s="385"/>
      <c r="G22" s="385"/>
      <c r="H22" s="8"/>
      <c r="I22" s="8"/>
      <c r="J22" s="8"/>
    </row>
    <row r="23" spans="1:13" s="7" customFormat="1" ht="15" customHeight="1">
      <c r="A23" s="471"/>
      <c r="B23" s="472"/>
      <c r="C23" s="472"/>
      <c r="D23" s="472"/>
      <c r="E23" s="9"/>
      <c r="F23" s="9"/>
      <c r="G23" s="9"/>
      <c r="H23" s="9"/>
      <c r="I23" s="9"/>
      <c r="J23" s="9"/>
    </row>
    <row r="24" spans="1:13" s="7" customFormat="1" ht="15" customHeight="1">
      <c r="A24" s="473"/>
      <c r="B24" s="475"/>
      <c r="C24" s="475"/>
      <c r="D24" s="475"/>
      <c r="E24" s="475"/>
      <c r="F24" s="475"/>
      <c r="G24" s="475"/>
      <c r="H24" s="475"/>
      <c r="I24" s="475"/>
      <c r="J24" s="469"/>
    </row>
    <row r="25" spans="1:13" s="7" customFormat="1" ht="15" customHeight="1">
      <c r="A25" s="474"/>
      <c r="B25" s="10"/>
      <c r="C25" s="10"/>
      <c r="D25" s="10"/>
      <c r="E25" s="10"/>
      <c r="F25" s="10"/>
      <c r="G25" s="10"/>
      <c r="H25" s="10"/>
      <c r="I25" s="11"/>
      <c r="J25" s="469"/>
    </row>
    <row r="26" spans="1:13" s="7" customFormat="1" ht="15" customHeight="1">
      <c r="A26" s="474"/>
      <c r="B26" s="12"/>
      <c r="C26" s="12"/>
      <c r="D26" s="12"/>
      <c r="E26" s="12"/>
      <c r="F26" s="12"/>
      <c r="G26" s="12"/>
      <c r="H26" s="12"/>
      <c r="I26" s="13"/>
      <c r="J26" s="469"/>
    </row>
    <row r="27" spans="1:13" s="7" customFormat="1" ht="15" customHeight="1">
      <c r="A27" s="14">
        <f>SUM(B7:B18)/12</f>
        <v>65.9739583333333</v>
      </c>
      <c r="B27" s="14">
        <f>SUM(C7:C18)/12</f>
        <v>5.85</v>
      </c>
      <c r="C27" s="14">
        <f>SUM(D7:D18)/12</f>
        <v>7.07541666666667</v>
      </c>
      <c r="D27" s="14">
        <f>SUM(E7:E18)/12</f>
        <v>6.2275</v>
      </c>
      <c r="E27" s="14">
        <f>SUM(F7:F18)/12</f>
        <v>5.85</v>
      </c>
      <c r="F27" s="14"/>
      <c r="G27" s="15"/>
      <c r="H27" s="15"/>
      <c r="I27" s="15"/>
      <c r="J27" s="16"/>
    </row>
    <row r="28" spans="1:13" s="7" customFormat="1" ht="15" customHeight="1">
      <c r="A28" s="14">
        <f>ROUND(A27,2)</f>
        <v>65.97</v>
      </c>
      <c r="B28" s="14">
        <f>ROUND(B27,2)</f>
        <v>5.85</v>
      </c>
      <c r="C28" s="14">
        <f>ROUND(C27,2)</f>
        <v>7.08</v>
      </c>
      <c r="D28" s="14">
        <f>ROUND(D27,2)</f>
        <v>6.23</v>
      </c>
      <c r="E28" s="14">
        <f>ROUND(E27,2)</f>
        <v>5.85</v>
      </c>
      <c r="F28" s="14"/>
      <c r="G28" s="15"/>
      <c r="H28" s="15"/>
      <c r="I28" s="15"/>
      <c r="J28" s="16"/>
    </row>
    <row r="29" spans="1:13" s="7" customFormat="1" ht="15" customHeight="1">
      <c r="A29" s="151">
        <f>B19-A28</f>
        <v>0</v>
      </c>
      <c r="B29" s="151">
        <f>C19-B28</f>
        <v>0</v>
      </c>
      <c r="C29" s="151">
        <f>D19-C28</f>
        <v>0</v>
      </c>
      <c r="D29" s="151">
        <f>E19-D28</f>
        <v>0</v>
      </c>
      <c r="E29" s="151">
        <f>F19-E28</f>
        <v>0</v>
      </c>
      <c r="F29" s="151"/>
      <c r="G29" s="15"/>
      <c r="H29" s="15"/>
      <c r="I29" s="15"/>
      <c r="J29" s="16"/>
    </row>
    <row r="30" spans="1:13" s="7" customFormat="1" ht="15" customHeight="1">
      <c r="A30" s="14"/>
      <c r="B30" s="15"/>
      <c r="C30" s="15"/>
      <c r="D30" s="15"/>
      <c r="E30" s="15"/>
      <c r="F30" s="15"/>
      <c r="G30" s="15"/>
      <c r="H30" s="15"/>
      <c r="I30" s="15"/>
      <c r="J30" s="16"/>
    </row>
    <row r="31" spans="1:13" s="7" customFormat="1" ht="15" customHeight="1">
      <c r="A31" s="14"/>
      <c r="B31" s="15"/>
      <c r="C31" s="15"/>
      <c r="D31" s="15"/>
      <c r="E31" s="15"/>
      <c r="F31" s="15"/>
      <c r="G31" s="15"/>
      <c r="H31" s="15"/>
      <c r="I31" s="15"/>
      <c r="J31" s="16"/>
    </row>
    <row r="32" spans="1:13" s="7" customFormat="1" ht="15" customHeight="1">
      <c r="A32" s="14"/>
      <c r="B32" s="15"/>
      <c r="C32" s="15"/>
      <c r="D32" s="15"/>
      <c r="E32" s="15"/>
      <c r="F32" s="15"/>
      <c r="G32" s="15"/>
      <c r="H32" s="15"/>
      <c r="I32" s="15"/>
      <c r="J32" s="16"/>
    </row>
    <row r="33" spans="1:10" s="7" customFormat="1" ht="15" customHeight="1">
      <c r="A33" s="14"/>
      <c r="B33" s="15"/>
      <c r="C33" s="15"/>
      <c r="D33" s="15"/>
      <c r="E33" s="15"/>
      <c r="F33" s="15"/>
      <c r="G33" s="15"/>
      <c r="H33" s="15"/>
      <c r="I33" s="15"/>
      <c r="J33" s="16"/>
    </row>
    <row r="34" spans="1:10" s="7" customFormat="1" ht="15" customHeight="1">
      <c r="A34" s="17"/>
      <c r="B34" s="18"/>
      <c r="C34" s="18"/>
      <c r="D34" s="18"/>
      <c r="E34" s="18"/>
      <c r="F34" s="18"/>
      <c r="G34" s="19"/>
    </row>
    <row r="35" spans="1:10" s="7" customFormat="1" ht="15" customHeight="1">
      <c r="A35" s="17"/>
      <c r="B35" s="18"/>
      <c r="C35" s="18"/>
      <c r="D35" s="18"/>
      <c r="E35" s="18"/>
      <c r="F35" s="18"/>
      <c r="G35" s="19"/>
    </row>
    <row r="36" spans="1:10" s="7" customFormat="1" ht="15" customHeight="1">
      <c r="A36" s="17"/>
      <c r="B36" s="18"/>
      <c r="C36" s="18"/>
      <c r="D36" s="18"/>
      <c r="E36" s="18"/>
      <c r="F36" s="18"/>
      <c r="G36" s="19"/>
    </row>
    <row r="37" spans="1:10" s="7" customFormat="1" ht="15" customHeight="1">
      <c r="A37" s="17"/>
      <c r="B37" s="18"/>
      <c r="C37" s="18"/>
      <c r="D37" s="18"/>
      <c r="E37" s="18"/>
      <c r="F37" s="18"/>
      <c r="G37" s="19"/>
    </row>
    <row r="38" spans="1:10" s="7" customFormat="1" ht="15" customHeight="1">
      <c r="A38" s="17"/>
      <c r="B38" s="18"/>
      <c r="C38" s="18"/>
      <c r="D38" s="18"/>
      <c r="E38" s="18"/>
      <c r="F38" s="18"/>
      <c r="G38" s="19"/>
    </row>
    <row r="39" spans="1:10" s="7" customFormat="1" ht="15" customHeight="1">
      <c r="A39" s="17"/>
      <c r="B39" s="18"/>
      <c r="C39" s="18"/>
      <c r="D39" s="18"/>
      <c r="E39" s="18"/>
      <c r="F39" s="18"/>
      <c r="G39" s="19"/>
    </row>
    <row r="40" spans="1:10" s="7" customFormat="1" ht="15" customHeight="1">
      <c r="A40" s="17"/>
      <c r="B40" s="18"/>
      <c r="C40" s="18"/>
      <c r="D40" s="18"/>
      <c r="E40" s="18"/>
      <c r="F40" s="18"/>
      <c r="G40" s="19"/>
    </row>
    <row r="41" spans="1:10" s="7" customFormat="1" ht="15" customHeight="1">
      <c r="A41" s="17"/>
      <c r="B41" s="23"/>
      <c r="C41" s="23"/>
      <c r="D41" s="23"/>
      <c r="E41" s="23"/>
      <c r="F41" s="23"/>
      <c r="G41" s="19"/>
    </row>
  </sheetData>
  <mergeCells count="14">
    <mergeCell ref="A1:G1"/>
    <mergeCell ref="A2:G2"/>
    <mergeCell ref="A24:A26"/>
    <mergeCell ref="B24:I24"/>
    <mergeCell ref="A20:D20"/>
    <mergeCell ref="A4:A6"/>
    <mergeCell ref="J24:J26"/>
    <mergeCell ref="G4:G6"/>
    <mergeCell ref="A23:D23"/>
    <mergeCell ref="E20:G20"/>
    <mergeCell ref="A22:D22"/>
    <mergeCell ref="E22:G22"/>
    <mergeCell ref="A21:D21"/>
    <mergeCell ref="E21:G21"/>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مستورد</vt:lpstr>
      <vt:lpstr>مستورد 2</vt:lpstr>
      <vt:lpstr>سلسلة زمنية-كهرباء</vt:lpstr>
      <vt:lpstr>كهرباء 3</vt:lpstr>
      <vt:lpstr>كهرباء 1</vt:lpstr>
      <vt:lpstr>كهرباء 2</vt:lpstr>
      <vt:lpstr>سولار التوليد</vt:lpstr>
      <vt:lpstr>أسعار فلسطين</vt:lpstr>
      <vt:lpstr>أسعار الضفة</vt:lpstr>
      <vt:lpstr>أسعار غزة</vt:lpstr>
      <vt:lpstr>أسعار القدس</vt:lpstr>
      <vt:lpstr>الميزان بالوحدات الفيزيائية</vt:lpstr>
      <vt:lpstr>الميزان بالتيراجول</vt:lpstr>
      <vt:lpstr>مؤشرات الكفاءة</vt:lpstr>
      <vt:lpstr>'أسعار الضفة'!Print_Area</vt:lpstr>
      <vt:lpstr>'أسعار القدس'!Print_Area</vt:lpstr>
      <vt:lpstr>'أسعار غزة'!Print_Area</vt:lpstr>
      <vt:lpstr>'أسعار فلسطين'!Print_Area</vt:lpstr>
      <vt:lpstr>'الميزان بالتيراجول'!Print_Area</vt:lpstr>
      <vt:lpstr>'الميزان بالوحدات الفيزيائية'!Print_Area</vt:lpstr>
      <vt:lpstr>'سلسلة زمنية-كهرباء'!Print_Area</vt:lpstr>
      <vt:lpstr>'سولار التوليد'!Print_Area</vt:lpstr>
      <vt:lpstr>'كهرباء 1'!Print_Area</vt:lpstr>
      <vt:lpstr>'كهرباء 2'!Print_Area</vt:lpstr>
      <vt:lpstr>'كهرباء 3'!Print_Area</vt:lpstr>
      <vt:lpstr>مستورد!Print_Area</vt:lpstr>
      <vt:lpstr>'مستورد 2'!Print_Area</vt:lpstr>
      <vt:lpstr>'مؤشرات الكفاءة'!Print_Area</vt:lpstr>
    </vt:vector>
  </TitlesOfParts>
  <Company>pcbs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rasha</dc:creator>
  <cp:lastModifiedBy>Ishita PANT EC</cp:lastModifiedBy>
  <cp:lastPrinted>2019-12-26T13:27:31Z</cp:lastPrinted>
  <dcterms:created xsi:type="dcterms:W3CDTF">2002-05-12T06:05:37Z</dcterms:created>
  <dcterms:modified xsi:type="dcterms:W3CDTF">2020-04-28T09:46:13Z</dcterms:modified>
</cp:coreProperties>
</file>